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hec\Desktop\UFABC\Contratações\Passarela - 020493-2024-25\SIPAC NOVO\"/>
    </mc:Choice>
  </mc:AlternateContent>
  <xr:revisionPtr revIDLastSave="0" documentId="13_ncr:1_{4F2B4C98-4590-43C3-AC87-9D863DD343EF}" xr6:coauthVersionLast="47" xr6:coauthVersionMax="47" xr10:uidLastSave="{00000000-0000-0000-0000-000000000000}"/>
  <workbookProtection workbookAlgorithmName="SHA-512" workbookHashValue="qo+iNd5FYrkFM/awI546n7xuObKoZ0arGhZbMZKKeV6LieFMBYzvqmjgg26uQ7lcdZ63PllFU44SkasIg5Xhyw==" workbookSaltValue="ySyoct9kP8CZBhC1GmA0HA==" workbookSpinCount="100000" lockStructure="1"/>
  <bookViews>
    <workbookView xWindow="-108" yWindow="-108" windowWidth="23256" windowHeight="12456" xr2:uid="{00000000-000D-0000-FFFF-FFFF00000000}"/>
  </bookViews>
  <sheets>
    <sheet name="Orçamento Sintético" sheetId="2" r:id="rId1"/>
  </sheets>
  <definedNames>
    <definedName name="_xlnm.Print_Area" localSheetId="0">'Orçamento Sintético'!$A$1:$J$303</definedName>
    <definedName name="_xlnm.Print_Titles" localSheetId="0">'Orçamento Sintético'!$4:$7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2" l="1"/>
  <c r="J19" i="2"/>
  <c r="J27" i="2"/>
  <c r="J39" i="2"/>
  <c r="J42" i="2"/>
  <c r="J44" i="2"/>
  <c r="J53" i="2"/>
  <c r="J52" i="2"/>
  <c r="J62" i="2"/>
  <c r="J71" i="2"/>
  <c r="J82" i="2"/>
  <c r="J81" i="2"/>
  <c r="J80" i="2"/>
  <c r="J87" i="2"/>
  <c r="J92" i="2"/>
  <c r="J95" i="2"/>
  <c r="J100" i="2"/>
  <c r="J99" i="2"/>
  <c r="J106" i="2"/>
  <c r="J117" i="2"/>
  <c r="J122" i="2"/>
  <c r="J128" i="2"/>
  <c r="J130" i="2"/>
  <c r="J142" i="2"/>
  <c r="J145" i="2"/>
  <c r="J159" i="2"/>
  <c r="J165" i="2"/>
  <c r="J164" i="2"/>
  <c r="J171" i="2"/>
  <c r="J181" i="2"/>
  <c r="J193" i="2"/>
  <c r="J199" i="2"/>
  <c r="J198" i="2"/>
  <c r="J209" i="2"/>
  <c r="J219" i="2"/>
  <c r="J227" i="2"/>
  <c r="J230" i="2"/>
  <c r="J242" i="2"/>
  <c r="J255" i="2"/>
  <c r="J254" i="2"/>
  <c r="J261" i="2"/>
  <c r="J265" i="2"/>
  <c r="J270" i="2"/>
  <c r="J274" i="2"/>
  <c r="J273" i="2"/>
  <c r="J278" i="2"/>
  <c r="J280" i="2"/>
  <c r="J281" i="2"/>
  <c r="J284" i="2"/>
  <c r="J286" i="2"/>
  <c r="J289" i="2"/>
  <c r="J293" i="2"/>
  <c r="J292" i="2"/>
  <c r="J296" i="2"/>
  <c r="J295" i="2"/>
  <c r="J297" i="2"/>
  <c r="J298" i="2"/>
  <c r="J294" i="2"/>
  <c r="J291" i="2"/>
  <c r="J290" i="2"/>
  <c r="J288" i="2"/>
  <c r="J287" i="2"/>
  <c r="J285" i="2"/>
  <c r="J283" i="2"/>
  <c r="J282" i="2"/>
  <c r="J279" i="2"/>
  <c r="J277" i="2"/>
  <c r="J276" i="2"/>
  <c r="J275" i="2"/>
  <c r="J272" i="2"/>
  <c r="J271" i="2"/>
  <c r="J269" i="2"/>
  <c r="J268" i="2"/>
  <c r="J267" i="2"/>
  <c r="J266" i="2"/>
  <c r="J264" i="2"/>
  <c r="J263" i="2"/>
  <c r="J262" i="2"/>
  <c r="J260" i="2"/>
  <c r="J259" i="2"/>
  <c r="J258" i="2"/>
  <c r="J257" i="2"/>
  <c r="J256" i="2"/>
  <c r="J253" i="2"/>
  <c r="J252" i="2"/>
  <c r="J251" i="2"/>
  <c r="J250" i="2"/>
  <c r="J249" i="2"/>
  <c r="J248" i="2"/>
  <c r="J247" i="2"/>
  <c r="J246" i="2"/>
  <c r="J245" i="2"/>
  <c r="J244" i="2"/>
  <c r="J243" i="2"/>
  <c r="J241" i="2"/>
  <c r="J240" i="2"/>
  <c r="J239" i="2"/>
  <c r="J238" i="2"/>
  <c r="J237" i="2"/>
  <c r="J236" i="2"/>
  <c r="J235" i="2"/>
  <c r="J234" i="2"/>
  <c r="J233" i="2"/>
  <c r="J232" i="2"/>
  <c r="J231" i="2"/>
  <c r="J229" i="2"/>
  <c r="J228" i="2"/>
  <c r="J226" i="2"/>
  <c r="J225" i="2"/>
  <c r="J224" i="2"/>
  <c r="J223" i="2"/>
  <c r="J222" i="2"/>
  <c r="J221" i="2"/>
  <c r="J220" i="2"/>
  <c r="J218" i="2"/>
  <c r="J217" i="2"/>
  <c r="J216" i="2"/>
  <c r="J215" i="2"/>
  <c r="J214" i="2"/>
  <c r="J213" i="2"/>
  <c r="J212" i="2"/>
  <c r="J211" i="2"/>
  <c r="J210" i="2"/>
  <c r="J208" i="2"/>
  <c r="J207" i="2"/>
  <c r="J206" i="2"/>
  <c r="J205" i="2"/>
  <c r="J204" i="2"/>
  <c r="J203" i="2"/>
  <c r="J202" i="2"/>
  <c r="J201" i="2"/>
  <c r="J200" i="2"/>
  <c r="J197" i="2"/>
  <c r="J196" i="2"/>
  <c r="J195" i="2"/>
  <c r="J194" i="2"/>
  <c r="J192" i="2"/>
  <c r="J191" i="2"/>
  <c r="J190" i="2"/>
  <c r="J189" i="2"/>
  <c r="J188" i="2"/>
  <c r="J187" i="2"/>
  <c r="J186" i="2"/>
  <c r="J185" i="2"/>
  <c r="J184" i="2"/>
  <c r="J183" i="2"/>
  <c r="J182" i="2"/>
  <c r="J180" i="2"/>
  <c r="J179" i="2"/>
  <c r="J178" i="2"/>
  <c r="J177" i="2"/>
  <c r="J176" i="2"/>
  <c r="J175" i="2"/>
  <c r="J174" i="2"/>
  <c r="J173" i="2"/>
  <c r="J172" i="2"/>
  <c r="J170" i="2"/>
  <c r="J169" i="2"/>
  <c r="J168" i="2"/>
  <c r="J167" i="2"/>
  <c r="J166" i="2"/>
  <c r="J163" i="2"/>
  <c r="J162" i="2"/>
  <c r="J161" i="2"/>
  <c r="J160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4" i="2"/>
  <c r="J143" i="2"/>
  <c r="J141" i="2"/>
  <c r="J140" i="2"/>
  <c r="J139" i="2"/>
  <c r="J138" i="2"/>
  <c r="J137" i="2"/>
  <c r="J136" i="2"/>
  <c r="J135" i="2"/>
  <c r="J134" i="2"/>
  <c r="J133" i="2"/>
  <c r="J132" i="2"/>
  <c r="J131" i="2"/>
  <c r="J129" i="2"/>
  <c r="J127" i="2"/>
  <c r="J126" i="2"/>
  <c r="J125" i="2"/>
  <c r="J124" i="2"/>
  <c r="J123" i="2"/>
  <c r="J121" i="2"/>
  <c r="J120" i="2"/>
  <c r="J119" i="2"/>
  <c r="J118" i="2"/>
  <c r="J116" i="2"/>
  <c r="J115" i="2"/>
  <c r="J114" i="2"/>
  <c r="J113" i="2"/>
  <c r="J112" i="2"/>
  <c r="J111" i="2"/>
  <c r="J110" i="2"/>
  <c r="J109" i="2"/>
  <c r="J108" i="2"/>
  <c r="J107" i="2"/>
  <c r="J105" i="2"/>
  <c r="J104" i="2"/>
  <c r="J103" i="2"/>
  <c r="J102" i="2"/>
  <c r="J101" i="2"/>
  <c r="J98" i="2"/>
  <c r="J97" i="2"/>
  <c r="J96" i="2"/>
  <c r="J94" i="2"/>
  <c r="J93" i="2"/>
  <c r="J91" i="2"/>
  <c r="J90" i="2"/>
  <c r="J89" i="2"/>
  <c r="J88" i="2"/>
  <c r="J86" i="2"/>
  <c r="J85" i="2"/>
  <c r="J84" i="2"/>
  <c r="J83" i="2"/>
  <c r="J79" i="2"/>
  <c r="J78" i="2"/>
  <c r="J77" i="2"/>
  <c r="J76" i="2"/>
  <c r="J75" i="2"/>
  <c r="J74" i="2"/>
  <c r="J73" i="2"/>
  <c r="J72" i="2"/>
  <c r="J70" i="2"/>
  <c r="J69" i="2"/>
  <c r="J68" i="2"/>
  <c r="J67" i="2"/>
  <c r="J66" i="2"/>
  <c r="J65" i="2"/>
  <c r="J64" i="2"/>
  <c r="J63" i="2"/>
  <c r="J61" i="2"/>
  <c r="J60" i="2"/>
  <c r="J59" i="2"/>
  <c r="J58" i="2"/>
  <c r="J57" i="2"/>
  <c r="J56" i="2"/>
  <c r="J55" i="2"/>
  <c r="J54" i="2"/>
  <c r="J51" i="2"/>
  <c r="J50" i="2"/>
  <c r="J49" i="2"/>
  <c r="J48" i="2"/>
  <c r="J47" i="2"/>
  <c r="J46" i="2"/>
  <c r="J45" i="2"/>
  <c r="J43" i="2"/>
  <c r="J41" i="2"/>
  <c r="J40" i="2"/>
  <c r="J38" i="2"/>
  <c r="J37" i="2"/>
  <c r="J36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12" i="2"/>
  <c r="J13" i="2"/>
  <c r="J14" i="2"/>
  <c r="J15" i="2"/>
  <c r="J16" i="2"/>
  <c r="J17" i="2"/>
  <c r="J18" i="2"/>
  <c r="J11" i="2"/>
  <c r="H298" i="2"/>
  <c r="I298" i="2" s="1"/>
  <c r="H290" i="2"/>
  <c r="I290" i="2" s="1"/>
  <c r="H283" i="2"/>
  <c r="I283" i="2" s="1"/>
  <c r="H276" i="2"/>
  <c r="I276" i="2" s="1"/>
  <c r="H269" i="2"/>
  <c r="I269" i="2" s="1"/>
  <c r="H264" i="2"/>
  <c r="I264" i="2" s="1"/>
  <c r="H259" i="2"/>
  <c r="I259" i="2" s="1"/>
  <c r="H253" i="2"/>
  <c r="I253" i="2" s="1"/>
  <c r="H249" i="2"/>
  <c r="I249" i="2" s="1"/>
  <c r="H245" i="2"/>
  <c r="I245" i="2" s="1"/>
  <c r="H240" i="2"/>
  <c r="I240" i="2" s="1"/>
  <c r="H236" i="2"/>
  <c r="I236" i="2" s="1"/>
  <c r="H232" i="2"/>
  <c r="I232" i="2" s="1"/>
  <c r="H226" i="2"/>
  <c r="I226" i="2" s="1"/>
  <c r="H222" i="2"/>
  <c r="I222" i="2" s="1"/>
  <c r="H217" i="2"/>
  <c r="I217" i="2" s="1"/>
  <c r="H213" i="2"/>
  <c r="I213" i="2" s="1"/>
  <c r="H208" i="2"/>
  <c r="I208" i="2" s="1"/>
  <c r="H204" i="2"/>
  <c r="I204" i="2" s="1"/>
  <c r="H200" i="2"/>
  <c r="I200" i="2" s="1"/>
  <c r="H194" i="2"/>
  <c r="I194" i="2" s="1"/>
  <c r="H189" i="2"/>
  <c r="I189" i="2" s="1"/>
  <c r="H185" i="2"/>
  <c r="I185" i="2" s="1"/>
  <c r="H180" i="2"/>
  <c r="I180" i="2" s="1"/>
  <c r="H176" i="2"/>
  <c r="I176" i="2" s="1"/>
  <c r="H172" i="2"/>
  <c r="I172" i="2" s="1"/>
  <c r="H167" i="2"/>
  <c r="I167" i="2" s="1"/>
  <c r="H161" i="2"/>
  <c r="I161" i="2" s="1"/>
  <c r="H156" i="2"/>
  <c r="I156" i="2" s="1"/>
  <c r="H152" i="2"/>
  <c r="I152" i="2" s="1"/>
  <c r="H148" i="2"/>
  <c r="I148" i="2" s="1"/>
  <c r="H143" i="2"/>
  <c r="I143" i="2" s="1"/>
  <c r="H138" i="2"/>
  <c r="I138" i="2" s="1"/>
  <c r="H134" i="2"/>
  <c r="I134" i="2" s="1"/>
  <c r="H129" i="2"/>
  <c r="I129" i="2" s="1"/>
  <c r="H124" i="2"/>
  <c r="I124" i="2" s="1"/>
  <c r="H119" i="2"/>
  <c r="I119" i="2" s="1"/>
  <c r="H114" i="2"/>
  <c r="I114" i="2" s="1"/>
  <c r="H110" i="2"/>
  <c r="I110" i="2" s="1"/>
  <c r="H105" i="2"/>
  <c r="I105" i="2" s="1"/>
  <c r="H101" i="2"/>
  <c r="I101" i="2" s="1"/>
  <c r="H94" i="2"/>
  <c r="I94" i="2" s="1"/>
  <c r="H89" i="2"/>
  <c r="I89" i="2" s="1"/>
  <c r="H84" i="2"/>
  <c r="I84" i="2" s="1"/>
  <c r="H77" i="2"/>
  <c r="I77" i="2" s="1"/>
  <c r="H73" i="2"/>
  <c r="I73" i="2" s="1"/>
  <c r="H68" i="2"/>
  <c r="I68" i="2" s="1"/>
  <c r="H64" i="2"/>
  <c r="I64" i="2" s="1"/>
  <c r="H59" i="2"/>
  <c r="I59" i="2" s="1"/>
  <c r="H55" i="2"/>
  <c r="I55" i="2" s="1"/>
  <c r="H49" i="2"/>
  <c r="I49" i="2" s="1"/>
  <c r="H45" i="2"/>
  <c r="I45" i="2" s="1"/>
  <c r="H38" i="2"/>
  <c r="I38" i="2" s="1"/>
  <c r="H34" i="2"/>
  <c r="I34" i="2" s="1"/>
  <c r="H30" i="2"/>
  <c r="I30" i="2" s="1"/>
  <c r="H25" i="2"/>
  <c r="I25" i="2" s="1"/>
  <c r="H21" i="2"/>
  <c r="I21" i="2" s="1"/>
  <c r="G213" i="2"/>
  <c r="N213" i="2" s="1"/>
  <c r="G200" i="2"/>
  <c r="N200" i="2" s="1"/>
  <c r="G189" i="2"/>
  <c r="N189" i="2" s="1"/>
  <c r="G180" i="2"/>
  <c r="N180" i="2" s="1"/>
  <c r="G176" i="2"/>
  <c r="N176" i="2" s="1"/>
  <c r="G167" i="2"/>
  <c r="N167" i="2" s="1"/>
  <c r="G161" i="2"/>
  <c r="N161" i="2" s="1"/>
  <c r="G152" i="2"/>
  <c r="N152" i="2" s="1"/>
  <c r="G148" i="2"/>
  <c r="N148" i="2" s="1"/>
  <c r="G138" i="2"/>
  <c r="N138" i="2" s="1"/>
  <c r="G134" i="2"/>
  <c r="N134" i="2" s="1"/>
  <c r="G124" i="2"/>
  <c r="N124" i="2" s="1"/>
  <c r="G119" i="2"/>
  <c r="N119" i="2" s="1"/>
  <c r="G110" i="2"/>
  <c r="N110" i="2" s="1"/>
  <c r="G101" i="2"/>
  <c r="N101" i="2" s="1"/>
  <c r="G94" i="2"/>
  <c r="N94" i="2" s="1"/>
  <c r="G84" i="2"/>
  <c r="N84" i="2" s="1"/>
  <c r="G77" i="2"/>
  <c r="N77" i="2" s="1"/>
  <c r="G68" i="2"/>
  <c r="N68" i="2" s="1"/>
  <c r="G59" i="2"/>
  <c r="N59" i="2" s="1"/>
  <c r="G49" i="2"/>
  <c r="N49" i="2" s="1"/>
  <c r="G45" i="2"/>
  <c r="N45" i="2" s="1"/>
  <c r="G34" i="2"/>
  <c r="N34" i="2" s="1"/>
  <c r="G30" i="2"/>
  <c r="N30" i="2" s="1"/>
  <c r="G21" i="2"/>
  <c r="N21" i="2" s="1"/>
  <c r="G298" i="2"/>
  <c r="N298" i="2" s="1"/>
  <c r="G290" i="2"/>
  <c r="N290" i="2" s="1"/>
  <c r="G283" i="2"/>
  <c r="N283" i="2" s="1"/>
  <c r="G276" i="2"/>
  <c r="N276" i="2" s="1"/>
  <c r="G269" i="2"/>
  <c r="N269" i="2" s="1"/>
  <c r="G264" i="2"/>
  <c r="N264" i="2" s="1"/>
  <c r="G259" i="2"/>
  <c r="N259" i="2" s="1"/>
  <c r="G253" i="2"/>
  <c r="N253" i="2" s="1"/>
  <c r="G249" i="2"/>
  <c r="N249" i="2" s="1"/>
  <c r="G245" i="2"/>
  <c r="N245" i="2" s="1"/>
  <c r="G240" i="2"/>
  <c r="N240" i="2" s="1"/>
  <c r="G236" i="2"/>
  <c r="N236" i="2" s="1"/>
  <c r="G232" i="2"/>
  <c r="N232" i="2" s="1"/>
  <c r="G226" i="2"/>
  <c r="N226" i="2" s="1"/>
  <c r="G222" i="2"/>
  <c r="N222" i="2" s="1"/>
  <c r="G217" i="2"/>
  <c r="N217" i="2" s="1"/>
  <c r="G208" i="2"/>
  <c r="N208" i="2" s="1"/>
  <c r="G204" i="2"/>
  <c r="N204" i="2" s="1"/>
  <c r="G194" i="2"/>
  <c r="N194" i="2" s="1"/>
  <c r="G185" i="2"/>
  <c r="N185" i="2" s="1"/>
  <c r="G172" i="2"/>
  <c r="N172" i="2" s="1"/>
  <c r="G156" i="2"/>
  <c r="N156" i="2" s="1"/>
  <c r="G143" i="2"/>
  <c r="N143" i="2" s="1"/>
  <c r="G129" i="2"/>
  <c r="N129" i="2" s="1"/>
  <c r="G114" i="2"/>
  <c r="N114" i="2" s="1"/>
  <c r="G105" i="2"/>
  <c r="N105" i="2" s="1"/>
  <c r="G89" i="2"/>
  <c r="G73" i="2"/>
  <c r="N73" i="2" s="1"/>
  <c r="G64" i="2"/>
  <c r="N64" i="2" s="1"/>
  <c r="G55" i="2"/>
  <c r="N55" i="2" s="1"/>
  <c r="G38" i="2"/>
  <c r="N38" i="2" s="1"/>
  <c r="G25" i="2"/>
  <c r="N25" i="2" s="1"/>
  <c r="H296" i="2"/>
  <c r="I296" i="2" s="1"/>
  <c r="H288" i="2"/>
  <c r="I288" i="2" s="1"/>
  <c r="H282" i="2"/>
  <c r="I282" i="2" s="1"/>
  <c r="H275" i="2"/>
  <c r="I275" i="2" s="1"/>
  <c r="H268" i="2"/>
  <c r="I268" i="2" s="1"/>
  <c r="H263" i="2"/>
  <c r="I263" i="2" s="1"/>
  <c r="H258" i="2"/>
  <c r="I258" i="2" s="1"/>
  <c r="H252" i="2"/>
  <c r="I252" i="2" s="1"/>
  <c r="H248" i="2"/>
  <c r="I248" i="2" s="1"/>
  <c r="H244" i="2"/>
  <c r="I244" i="2" s="1"/>
  <c r="H239" i="2"/>
  <c r="I239" i="2" s="1"/>
  <c r="H235" i="2"/>
  <c r="I235" i="2" s="1"/>
  <c r="H231" i="2"/>
  <c r="I231" i="2" s="1"/>
  <c r="H225" i="2"/>
  <c r="I225" i="2" s="1"/>
  <c r="H221" i="2"/>
  <c r="I221" i="2" s="1"/>
  <c r="H216" i="2"/>
  <c r="I216" i="2" s="1"/>
  <c r="H212" i="2"/>
  <c r="I212" i="2" s="1"/>
  <c r="H207" i="2"/>
  <c r="I207" i="2" s="1"/>
  <c r="H203" i="2"/>
  <c r="I203" i="2" s="1"/>
  <c r="H197" i="2"/>
  <c r="I197" i="2" s="1"/>
  <c r="H192" i="2"/>
  <c r="I192" i="2" s="1"/>
  <c r="H188" i="2"/>
  <c r="I188" i="2" s="1"/>
  <c r="H184" i="2"/>
  <c r="I184" i="2" s="1"/>
  <c r="H179" i="2"/>
  <c r="I179" i="2" s="1"/>
  <c r="H175" i="2"/>
  <c r="I175" i="2" s="1"/>
  <c r="H170" i="2"/>
  <c r="I170" i="2" s="1"/>
  <c r="H166" i="2"/>
  <c r="I166" i="2" s="1"/>
  <c r="H160" i="2"/>
  <c r="I160" i="2" s="1"/>
  <c r="H155" i="2"/>
  <c r="I155" i="2" s="1"/>
  <c r="H151" i="2"/>
  <c r="I151" i="2" s="1"/>
  <c r="H147" i="2"/>
  <c r="I147" i="2" s="1"/>
  <c r="H141" i="2"/>
  <c r="I141" i="2" s="1"/>
  <c r="H137" i="2"/>
  <c r="I137" i="2" s="1"/>
  <c r="H133" i="2"/>
  <c r="I133" i="2" s="1"/>
  <c r="H127" i="2"/>
  <c r="I127" i="2" s="1"/>
  <c r="H123" i="2"/>
  <c r="I123" i="2" s="1"/>
  <c r="H118" i="2"/>
  <c r="I118" i="2" s="1"/>
  <c r="H113" i="2"/>
  <c r="I113" i="2" s="1"/>
  <c r="H109" i="2"/>
  <c r="I109" i="2" s="1"/>
  <c r="H104" i="2"/>
  <c r="I104" i="2" s="1"/>
  <c r="H98" i="2"/>
  <c r="I98" i="2" s="1"/>
  <c r="H93" i="2"/>
  <c r="I93" i="2" s="1"/>
  <c r="H88" i="2"/>
  <c r="I88" i="2" s="1"/>
  <c r="H83" i="2"/>
  <c r="I83" i="2" s="1"/>
  <c r="H76" i="2"/>
  <c r="I76" i="2" s="1"/>
  <c r="H72" i="2"/>
  <c r="I72" i="2" s="1"/>
  <c r="H67" i="2"/>
  <c r="I67" i="2" s="1"/>
  <c r="H63" i="2"/>
  <c r="I63" i="2" s="1"/>
  <c r="H58" i="2"/>
  <c r="I58" i="2" s="1"/>
  <c r="H54" i="2"/>
  <c r="I54" i="2" s="1"/>
  <c r="H48" i="2"/>
  <c r="I48" i="2" s="1"/>
  <c r="H43" i="2"/>
  <c r="I43" i="2" s="1"/>
  <c r="H37" i="2"/>
  <c r="I37" i="2" s="1"/>
  <c r="H33" i="2"/>
  <c r="I33" i="2" s="1"/>
  <c r="H29" i="2"/>
  <c r="I29" i="2" s="1"/>
  <c r="H24" i="2"/>
  <c r="I24" i="2" s="1"/>
  <c r="G296" i="2"/>
  <c r="N296" i="2" s="1"/>
  <c r="G288" i="2"/>
  <c r="N288" i="2" s="1"/>
  <c r="G282" i="2"/>
  <c r="N282" i="2" s="1"/>
  <c r="G275" i="2"/>
  <c r="N275" i="2" s="1"/>
  <c r="G268" i="2"/>
  <c r="N268" i="2" s="1"/>
  <c r="G263" i="2"/>
  <c r="N263" i="2" s="1"/>
  <c r="G258" i="2"/>
  <c r="N258" i="2" s="1"/>
  <c r="G252" i="2"/>
  <c r="N252" i="2" s="1"/>
  <c r="G248" i="2"/>
  <c r="N248" i="2" s="1"/>
  <c r="G244" i="2"/>
  <c r="N244" i="2" s="1"/>
  <c r="G239" i="2"/>
  <c r="N239" i="2" s="1"/>
  <c r="G235" i="2"/>
  <c r="N235" i="2" s="1"/>
  <c r="G231" i="2"/>
  <c r="N231" i="2" s="1"/>
  <c r="G225" i="2"/>
  <c r="N225" i="2" s="1"/>
  <c r="G221" i="2"/>
  <c r="N221" i="2" s="1"/>
  <c r="G216" i="2"/>
  <c r="N216" i="2" s="1"/>
  <c r="G212" i="2"/>
  <c r="N212" i="2" s="1"/>
  <c r="G207" i="2"/>
  <c r="N207" i="2" s="1"/>
  <c r="G203" i="2"/>
  <c r="N203" i="2" s="1"/>
  <c r="G197" i="2"/>
  <c r="N197" i="2" s="1"/>
  <c r="G192" i="2"/>
  <c r="N192" i="2" s="1"/>
  <c r="G188" i="2"/>
  <c r="N188" i="2" s="1"/>
  <c r="G184" i="2"/>
  <c r="N184" i="2" s="1"/>
  <c r="G179" i="2"/>
  <c r="N179" i="2" s="1"/>
  <c r="G175" i="2"/>
  <c r="N175" i="2" s="1"/>
  <c r="G170" i="2"/>
  <c r="N170" i="2" s="1"/>
  <c r="G166" i="2"/>
  <c r="N166" i="2" s="1"/>
  <c r="G160" i="2"/>
  <c r="N160" i="2" s="1"/>
  <c r="G155" i="2"/>
  <c r="N155" i="2" s="1"/>
  <c r="H294" i="2"/>
  <c r="I294" i="2" s="1"/>
  <c r="H279" i="2"/>
  <c r="I279" i="2" s="1"/>
  <c r="H267" i="2"/>
  <c r="I267" i="2" s="1"/>
  <c r="H257" i="2"/>
  <c r="I257" i="2" s="1"/>
  <c r="H247" i="2"/>
  <c r="I247" i="2" s="1"/>
  <c r="H238" i="2"/>
  <c r="I238" i="2" s="1"/>
  <c r="H229" i="2"/>
  <c r="I229" i="2" s="1"/>
  <c r="H220" i="2"/>
  <c r="I220" i="2" s="1"/>
  <c r="H211" i="2"/>
  <c r="I211" i="2" s="1"/>
  <c r="H202" i="2"/>
  <c r="I202" i="2" s="1"/>
  <c r="H191" i="2"/>
  <c r="I191" i="2" s="1"/>
  <c r="H183" i="2"/>
  <c r="I183" i="2" s="1"/>
  <c r="H174" i="2"/>
  <c r="I174" i="2" s="1"/>
  <c r="H163" i="2"/>
  <c r="I163" i="2" s="1"/>
  <c r="H154" i="2"/>
  <c r="I154" i="2" s="1"/>
  <c r="G149" i="2"/>
  <c r="N149" i="2" s="1"/>
  <c r="G140" i="2"/>
  <c r="N140" i="2" s="1"/>
  <c r="G133" i="2"/>
  <c r="N133" i="2" s="1"/>
  <c r="H125" i="2"/>
  <c r="I125" i="2" s="1"/>
  <c r="H116" i="2"/>
  <c r="I116" i="2" s="1"/>
  <c r="G111" i="2"/>
  <c r="N111" i="2" s="1"/>
  <c r="G103" i="2"/>
  <c r="N103" i="2" s="1"/>
  <c r="G93" i="2"/>
  <c r="N93" i="2" s="1"/>
  <c r="H85" i="2"/>
  <c r="I85" i="2" s="1"/>
  <c r="H75" i="2"/>
  <c r="I75" i="2" s="1"/>
  <c r="G69" i="2"/>
  <c r="N69" i="2" s="1"/>
  <c r="G61" i="2"/>
  <c r="N61" i="2" s="1"/>
  <c r="G54" i="2"/>
  <c r="N54" i="2" s="1"/>
  <c r="H46" i="2"/>
  <c r="I46" i="2" s="1"/>
  <c r="H36" i="2"/>
  <c r="I36" i="2" s="1"/>
  <c r="G31" i="2"/>
  <c r="N31" i="2" s="1"/>
  <c r="G23" i="2"/>
  <c r="N23" i="2" s="1"/>
  <c r="G294" i="2"/>
  <c r="N294" i="2" s="1"/>
  <c r="G279" i="2"/>
  <c r="N279" i="2" s="1"/>
  <c r="G267" i="2"/>
  <c r="N267" i="2" s="1"/>
  <c r="G257" i="2"/>
  <c r="N257" i="2" s="1"/>
  <c r="G247" i="2"/>
  <c r="N247" i="2" s="1"/>
  <c r="G238" i="2"/>
  <c r="N238" i="2" s="1"/>
  <c r="G229" i="2"/>
  <c r="N229" i="2" s="1"/>
  <c r="G220" i="2"/>
  <c r="N220" i="2" s="1"/>
  <c r="G211" i="2"/>
  <c r="N211" i="2" s="1"/>
  <c r="G202" i="2"/>
  <c r="N202" i="2" s="1"/>
  <c r="G191" i="2"/>
  <c r="N191" i="2" s="1"/>
  <c r="G183" i="2"/>
  <c r="N183" i="2" s="1"/>
  <c r="G174" i="2"/>
  <c r="N174" i="2" s="1"/>
  <c r="G163" i="2"/>
  <c r="N163" i="2" s="1"/>
  <c r="G154" i="2"/>
  <c r="N154" i="2" s="1"/>
  <c r="G147" i="2"/>
  <c r="N147" i="2" s="1"/>
  <c r="H139" i="2"/>
  <c r="I139" i="2" s="1"/>
  <c r="H132" i="2"/>
  <c r="I132" i="2" s="1"/>
  <c r="G125" i="2"/>
  <c r="N125" i="2" s="1"/>
  <c r="G116" i="2"/>
  <c r="N116" i="2" s="1"/>
  <c r="G109" i="2"/>
  <c r="N109" i="2" s="1"/>
  <c r="H102" i="2"/>
  <c r="I102" i="2" s="1"/>
  <c r="H91" i="2"/>
  <c r="I91" i="2" s="1"/>
  <c r="G85" i="2"/>
  <c r="N85" i="2" s="1"/>
  <c r="G75" i="2"/>
  <c r="N75" i="2" s="1"/>
  <c r="G67" i="2"/>
  <c r="N67" i="2" s="1"/>
  <c r="H60" i="2"/>
  <c r="I60" i="2" s="1"/>
  <c r="H51" i="2"/>
  <c r="I51" i="2" s="1"/>
  <c r="G46" i="2"/>
  <c r="N46" i="2" s="1"/>
  <c r="G36" i="2"/>
  <c r="N36" i="2" s="1"/>
  <c r="G29" i="2"/>
  <c r="N29" i="2" s="1"/>
  <c r="H22" i="2"/>
  <c r="I22" i="2" s="1"/>
  <c r="H291" i="2"/>
  <c r="I291" i="2" s="1"/>
  <c r="H277" i="2"/>
  <c r="I277" i="2" s="1"/>
  <c r="H266" i="2"/>
  <c r="I266" i="2" s="1"/>
  <c r="H256" i="2"/>
  <c r="I256" i="2" s="1"/>
  <c r="H246" i="2"/>
  <c r="I246" i="2" s="1"/>
  <c r="H237" i="2"/>
  <c r="I237" i="2" s="1"/>
  <c r="H228" i="2"/>
  <c r="I228" i="2" s="1"/>
  <c r="H218" i="2"/>
  <c r="I218" i="2" s="1"/>
  <c r="H210" i="2"/>
  <c r="I210" i="2" s="1"/>
  <c r="H201" i="2"/>
  <c r="I201" i="2" s="1"/>
  <c r="H190" i="2"/>
  <c r="I190" i="2" s="1"/>
  <c r="H182" i="2"/>
  <c r="I182" i="2" s="1"/>
  <c r="H173" i="2"/>
  <c r="I173" i="2" s="1"/>
  <c r="H162" i="2"/>
  <c r="I162" i="2" s="1"/>
  <c r="H153" i="2"/>
  <c r="I153" i="2" s="1"/>
  <c r="H146" i="2"/>
  <c r="I146" i="2" s="1"/>
  <c r="G139" i="2"/>
  <c r="N139" i="2" s="1"/>
  <c r="G132" i="2"/>
  <c r="N132" i="2" s="1"/>
  <c r="G123" i="2"/>
  <c r="N123" i="2" s="1"/>
  <c r="H115" i="2"/>
  <c r="I115" i="2" s="1"/>
  <c r="H108" i="2"/>
  <c r="I108" i="2" s="1"/>
  <c r="G102" i="2"/>
  <c r="N102" i="2" s="1"/>
  <c r="G91" i="2"/>
  <c r="N91" i="2" s="1"/>
  <c r="G83" i="2"/>
  <c r="N83" i="2" s="1"/>
  <c r="H74" i="2"/>
  <c r="I74" i="2" s="1"/>
  <c r="H66" i="2"/>
  <c r="I66" i="2" s="1"/>
  <c r="G60" i="2"/>
  <c r="N60" i="2" s="1"/>
  <c r="G51" i="2"/>
  <c r="N51" i="2" s="1"/>
  <c r="G43" i="2"/>
  <c r="N43" i="2" s="1"/>
  <c r="H35" i="2"/>
  <c r="I35" i="2" s="1"/>
  <c r="H28" i="2"/>
  <c r="I28" i="2" s="1"/>
  <c r="G22" i="2"/>
  <c r="N22" i="2" s="1"/>
  <c r="G291" i="2"/>
  <c r="N291" i="2" s="1"/>
  <c r="G277" i="2"/>
  <c r="N277" i="2" s="1"/>
  <c r="G266" i="2"/>
  <c r="N266" i="2" s="1"/>
  <c r="G256" i="2"/>
  <c r="N256" i="2" s="1"/>
  <c r="G246" i="2"/>
  <c r="N246" i="2" s="1"/>
  <c r="G237" i="2"/>
  <c r="N237" i="2" s="1"/>
  <c r="G228" i="2"/>
  <c r="N228" i="2" s="1"/>
  <c r="G218" i="2"/>
  <c r="N218" i="2" s="1"/>
  <c r="G210" i="2"/>
  <c r="N210" i="2" s="1"/>
  <c r="G201" i="2"/>
  <c r="N201" i="2" s="1"/>
  <c r="G190" i="2"/>
  <c r="N190" i="2" s="1"/>
  <c r="G182" i="2"/>
  <c r="N182" i="2" s="1"/>
  <c r="G173" i="2"/>
  <c r="N173" i="2" s="1"/>
  <c r="G162" i="2"/>
  <c r="N162" i="2" s="1"/>
  <c r="G153" i="2"/>
  <c r="N153" i="2" s="1"/>
  <c r="G146" i="2"/>
  <c r="N146" i="2" s="1"/>
  <c r="G137" i="2"/>
  <c r="N137" i="2" s="1"/>
  <c r="H131" i="2"/>
  <c r="I131" i="2" s="1"/>
  <c r="H121" i="2"/>
  <c r="I121" i="2" s="1"/>
  <c r="G115" i="2"/>
  <c r="N115" i="2" s="1"/>
  <c r="G108" i="2"/>
  <c r="N108" i="2" s="1"/>
  <c r="H287" i="2"/>
  <c r="I287" i="2" s="1"/>
  <c r="H262" i="2"/>
  <c r="I262" i="2" s="1"/>
  <c r="H243" i="2"/>
  <c r="I243" i="2" s="1"/>
  <c r="H224" i="2"/>
  <c r="I224" i="2" s="1"/>
  <c r="H206" i="2"/>
  <c r="I206" i="2" s="1"/>
  <c r="H187" i="2"/>
  <c r="I187" i="2" s="1"/>
  <c r="H169" i="2"/>
  <c r="I169" i="2" s="1"/>
  <c r="G151" i="2"/>
  <c r="N151" i="2" s="1"/>
  <c r="H136" i="2"/>
  <c r="I136" i="2" s="1"/>
  <c r="G121" i="2"/>
  <c r="N121" i="2" s="1"/>
  <c r="H107" i="2"/>
  <c r="I107" i="2" s="1"/>
  <c r="G96" i="2"/>
  <c r="N96" i="2" s="1"/>
  <c r="H78" i="2"/>
  <c r="I78" i="2" s="1"/>
  <c r="G66" i="2"/>
  <c r="N66" i="2" s="1"/>
  <c r="H56" i="2"/>
  <c r="I56" i="2" s="1"/>
  <c r="G41" i="2"/>
  <c r="N41" i="2" s="1"/>
  <c r="H31" i="2"/>
  <c r="I31" i="2" s="1"/>
  <c r="G287" i="2"/>
  <c r="N287" i="2" s="1"/>
  <c r="G262" i="2"/>
  <c r="N262" i="2" s="1"/>
  <c r="G243" i="2"/>
  <c r="N243" i="2" s="1"/>
  <c r="G224" i="2"/>
  <c r="N224" i="2" s="1"/>
  <c r="G206" i="2"/>
  <c r="N206" i="2" s="1"/>
  <c r="G187" i="2"/>
  <c r="N187" i="2" s="1"/>
  <c r="G169" i="2"/>
  <c r="N169" i="2" s="1"/>
  <c r="H150" i="2"/>
  <c r="I150" i="2" s="1"/>
  <c r="G136" i="2"/>
  <c r="N136" i="2" s="1"/>
  <c r="H120" i="2"/>
  <c r="I120" i="2" s="1"/>
  <c r="G107" i="2"/>
  <c r="N107" i="2" s="1"/>
  <c r="H90" i="2"/>
  <c r="I90" i="2" s="1"/>
  <c r="G78" i="2"/>
  <c r="N78" i="2" s="1"/>
  <c r="H65" i="2"/>
  <c r="I65" i="2" s="1"/>
  <c r="G56" i="2"/>
  <c r="N56" i="2" s="1"/>
  <c r="H40" i="2"/>
  <c r="I40" i="2" s="1"/>
  <c r="G28" i="2"/>
  <c r="N28" i="2" s="1"/>
  <c r="H285" i="2"/>
  <c r="I285" i="2" s="1"/>
  <c r="H260" i="2"/>
  <c r="I260" i="2" s="1"/>
  <c r="H241" i="2"/>
  <c r="I241" i="2" s="1"/>
  <c r="H223" i="2"/>
  <c r="I223" i="2" s="1"/>
  <c r="H205" i="2"/>
  <c r="I205" i="2" s="1"/>
  <c r="H186" i="2"/>
  <c r="I186" i="2" s="1"/>
  <c r="H168" i="2"/>
  <c r="I168" i="2" s="1"/>
  <c r="G150" i="2"/>
  <c r="N150" i="2" s="1"/>
  <c r="H135" i="2"/>
  <c r="I135" i="2" s="1"/>
  <c r="G120" i="2"/>
  <c r="N120" i="2" s="1"/>
  <c r="G104" i="2"/>
  <c r="N104" i="2" s="1"/>
  <c r="G90" i="2"/>
  <c r="N90" i="2" s="1"/>
  <c r="G76" i="2"/>
  <c r="N76" i="2" s="1"/>
  <c r="G65" i="2"/>
  <c r="N65" i="2" s="1"/>
  <c r="H50" i="2"/>
  <c r="I50" i="2" s="1"/>
  <c r="G40" i="2"/>
  <c r="N40" i="2" s="1"/>
  <c r="H26" i="2"/>
  <c r="I26" i="2" s="1"/>
  <c r="G285" i="2"/>
  <c r="N285" i="2" s="1"/>
  <c r="G260" i="2"/>
  <c r="N260" i="2" s="1"/>
  <c r="G241" i="2"/>
  <c r="N241" i="2" s="1"/>
  <c r="G223" i="2"/>
  <c r="N223" i="2" s="1"/>
  <c r="G205" i="2"/>
  <c r="N205" i="2" s="1"/>
  <c r="G186" i="2"/>
  <c r="N186" i="2" s="1"/>
  <c r="G168" i="2"/>
  <c r="N168" i="2" s="1"/>
  <c r="H149" i="2"/>
  <c r="I149" i="2" s="1"/>
  <c r="G135" i="2"/>
  <c r="N135" i="2" s="1"/>
  <c r="G118" i="2"/>
  <c r="N118" i="2" s="1"/>
  <c r="H103" i="2"/>
  <c r="I103" i="2" s="1"/>
  <c r="G88" i="2"/>
  <c r="N88" i="2" s="1"/>
  <c r="G74" i="2"/>
  <c r="N74" i="2" s="1"/>
  <c r="G63" i="2"/>
  <c r="N63" i="2" s="1"/>
  <c r="G50" i="2"/>
  <c r="N50" i="2" s="1"/>
  <c r="G37" i="2"/>
  <c r="N37" i="2" s="1"/>
  <c r="G26" i="2"/>
  <c r="N26" i="2" s="1"/>
  <c r="H272" i="2"/>
  <c r="I272" i="2" s="1"/>
  <c r="H251" i="2"/>
  <c r="I251" i="2" s="1"/>
  <c r="H234" i="2"/>
  <c r="I234" i="2" s="1"/>
  <c r="H215" i="2"/>
  <c r="I215" i="2" s="1"/>
  <c r="H196" i="2"/>
  <c r="I196" i="2" s="1"/>
  <c r="H178" i="2"/>
  <c r="I178" i="2" s="1"/>
  <c r="H158" i="2"/>
  <c r="I158" i="2" s="1"/>
  <c r="H144" i="2"/>
  <c r="I144" i="2" s="1"/>
  <c r="G131" i="2"/>
  <c r="N131" i="2" s="1"/>
  <c r="G113" i="2"/>
  <c r="N113" i="2" s="1"/>
  <c r="G98" i="2"/>
  <c r="N98" i="2" s="1"/>
  <c r="H86" i="2"/>
  <c r="I86" i="2" s="1"/>
  <c r="G72" i="2"/>
  <c r="N72" i="2" s="1"/>
  <c r="H61" i="2"/>
  <c r="I61" i="2" s="1"/>
  <c r="G48" i="2"/>
  <c r="N48" i="2" s="1"/>
  <c r="G35" i="2"/>
  <c r="N35" i="2" s="1"/>
  <c r="G24" i="2"/>
  <c r="N24" i="2" s="1"/>
  <c r="G272" i="2"/>
  <c r="N272" i="2" s="1"/>
  <c r="G233" i="2"/>
  <c r="N233" i="2" s="1"/>
  <c r="H177" i="2"/>
  <c r="I177" i="2" s="1"/>
  <c r="G127" i="2"/>
  <c r="N127" i="2" s="1"/>
  <c r="H96" i="2"/>
  <c r="I96" i="2" s="1"/>
  <c r="H57" i="2"/>
  <c r="I57" i="2" s="1"/>
  <c r="H23" i="2"/>
  <c r="I23" i="2" s="1"/>
  <c r="G126" i="2"/>
  <c r="N126" i="2" s="1"/>
  <c r="H47" i="2"/>
  <c r="I47" i="2" s="1"/>
  <c r="G251" i="2"/>
  <c r="N251" i="2" s="1"/>
  <c r="H112" i="2"/>
  <c r="I112" i="2" s="1"/>
  <c r="G47" i="2"/>
  <c r="N47" i="2" s="1"/>
  <c r="G196" i="2"/>
  <c r="N196" i="2" s="1"/>
  <c r="G112" i="2"/>
  <c r="N112" i="2" s="1"/>
  <c r="H41" i="2"/>
  <c r="I41" i="2" s="1"/>
  <c r="H195" i="2"/>
  <c r="I195" i="2" s="1"/>
  <c r="H111" i="2"/>
  <c r="I111" i="2" s="1"/>
  <c r="G33" i="2"/>
  <c r="N33" i="2" s="1"/>
  <c r="G195" i="2"/>
  <c r="N195" i="2" s="1"/>
  <c r="G141" i="2"/>
  <c r="N141" i="2" s="1"/>
  <c r="H69" i="2"/>
  <c r="I69" i="2" s="1"/>
  <c r="H233" i="2"/>
  <c r="I233" i="2" s="1"/>
  <c r="H140" i="2"/>
  <c r="I140" i="2" s="1"/>
  <c r="G32" i="2"/>
  <c r="N32" i="2" s="1"/>
  <c r="H271" i="2"/>
  <c r="I271" i="2" s="1"/>
  <c r="G215" i="2"/>
  <c r="N215" i="2" s="1"/>
  <c r="G177" i="2"/>
  <c r="N177" i="2" s="1"/>
  <c r="H126" i="2"/>
  <c r="I126" i="2" s="1"/>
  <c r="G86" i="2"/>
  <c r="N86" i="2" s="1"/>
  <c r="G57" i="2"/>
  <c r="N57" i="2" s="1"/>
  <c r="G271" i="2"/>
  <c r="N271" i="2" s="1"/>
  <c r="H214" i="2"/>
  <c r="I214" i="2" s="1"/>
  <c r="G158" i="2"/>
  <c r="N158" i="2" s="1"/>
  <c r="H79" i="2"/>
  <c r="I79" i="2" s="1"/>
  <c r="G214" i="2"/>
  <c r="N214" i="2" s="1"/>
  <c r="H157" i="2"/>
  <c r="I157" i="2" s="1"/>
  <c r="G79" i="2"/>
  <c r="N79" i="2" s="1"/>
  <c r="H250" i="2"/>
  <c r="I250" i="2" s="1"/>
  <c r="G157" i="2"/>
  <c r="N157" i="2" s="1"/>
  <c r="H70" i="2"/>
  <c r="I70" i="2" s="1"/>
  <c r="G250" i="2"/>
  <c r="N250" i="2" s="1"/>
  <c r="G144" i="2"/>
  <c r="N144" i="2" s="1"/>
  <c r="G70" i="2"/>
  <c r="N70" i="2" s="1"/>
  <c r="G234" i="2"/>
  <c r="N234" i="2" s="1"/>
  <c r="H97" i="2"/>
  <c r="I97" i="2" s="1"/>
  <c r="H32" i="2"/>
  <c r="I32" i="2" s="1"/>
  <c r="G178" i="2"/>
  <c r="N178" i="2" s="1"/>
  <c r="G97" i="2"/>
  <c r="N97" i="2" s="1"/>
  <c r="G58" i="2"/>
  <c r="N58" i="2" s="1"/>
  <c r="G12" i="2"/>
  <c r="N12" i="2" s="1"/>
  <c r="G16" i="2"/>
  <c r="N16" i="2" s="1"/>
  <c r="H12" i="2"/>
  <c r="I12" i="2" s="1"/>
  <c r="H16" i="2"/>
  <c r="I16" i="2" s="1"/>
  <c r="G13" i="2"/>
  <c r="N13" i="2" s="1"/>
  <c r="G17" i="2"/>
  <c r="N17" i="2" s="1"/>
  <c r="H13" i="2"/>
  <c r="I13" i="2" s="1"/>
  <c r="H17" i="2"/>
  <c r="I17" i="2" s="1"/>
  <c r="G14" i="2"/>
  <c r="N14" i="2" s="1"/>
  <c r="G18" i="2"/>
  <c r="N18" i="2" s="1"/>
  <c r="H14" i="2"/>
  <c r="I14" i="2" s="1"/>
  <c r="H18" i="2"/>
  <c r="I18" i="2" s="1"/>
  <c r="G15" i="2"/>
  <c r="N15" i="2" s="1"/>
  <c r="H15" i="2"/>
  <c r="I15" i="2" s="1"/>
  <c r="H11" i="2"/>
  <c r="I11" i="2" s="1"/>
  <c r="G11" i="2"/>
  <c r="N11" i="2" s="1"/>
  <c r="M308" i="2"/>
  <c r="M307" i="2"/>
  <c r="M306" i="2"/>
  <c r="N89" i="2"/>
  <c r="I209" i="2" l="1"/>
  <c r="I293" i="2"/>
  <c r="I284" i="2"/>
  <c r="I242" i="2"/>
  <c r="I219" i="2"/>
  <c r="I117" i="2"/>
  <c r="I230" i="2"/>
  <c r="I27" i="2"/>
  <c r="I227" i="2"/>
  <c r="I82" i="2"/>
  <c r="I159" i="2"/>
  <c r="I199" i="2"/>
  <c r="I281" i="2"/>
  <c r="I92" i="2"/>
  <c r="I181" i="2"/>
  <c r="I255" i="2"/>
  <c r="I95" i="2"/>
  <c r="I128" i="2"/>
  <c r="I165" i="2"/>
  <c r="I270" i="2"/>
  <c r="I265" i="2"/>
  <c r="I71" i="2"/>
  <c r="I142" i="2"/>
  <c r="I106" i="2"/>
  <c r="I145" i="2"/>
  <c r="I261" i="2"/>
  <c r="I42" i="2"/>
  <c r="I122" i="2"/>
  <c r="I274" i="2"/>
  <c r="I39" i="2"/>
  <c r="I286" i="2"/>
  <c r="I87" i="2"/>
  <c r="I53" i="2"/>
  <c r="I44" i="2"/>
  <c r="I295" i="2"/>
  <c r="I62" i="2"/>
  <c r="I171" i="2"/>
  <c r="I289" i="2"/>
  <c r="I193" i="2"/>
  <c r="I130" i="2"/>
  <c r="I278" i="2"/>
  <c r="I20" i="2"/>
  <c r="I100" i="2"/>
  <c r="I297" i="2"/>
  <c r="I10" i="2"/>
  <c r="N299" i="2"/>
  <c r="J300" i="2" s="1"/>
  <c r="I254" i="2" l="1"/>
  <c r="I198" i="2"/>
  <c r="I99" i="2"/>
  <c r="I164" i="2"/>
  <c r="I52" i="2"/>
  <c r="I280" i="2"/>
  <c r="I292" i="2"/>
  <c r="I19" i="2"/>
  <c r="I81" i="2"/>
  <c r="I273" i="2"/>
  <c r="I80" i="2" l="1"/>
  <c r="I9" i="2"/>
  <c r="I8" i="2" s="1"/>
  <c r="J301" i="2" l="1"/>
  <c r="J302" i="2" l="1"/>
  <c r="J10" i="2" l="1"/>
  <c r="J9" i="2"/>
  <c r="J8" i="2"/>
</calcChain>
</file>

<file path=xl/sharedStrings.xml><?xml version="1.0" encoding="utf-8"?>
<sst xmlns="http://schemas.openxmlformats.org/spreadsheetml/2006/main" count="1310" uniqueCount="783">
  <si>
    <t>Obra</t>
  </si>
  <si>
    <t>B.D.I.</t>
  </si>
  <si>
    <t>Encargos Sociais</t>
  </si>
  <si>
    <t>Item</t>
  </si>
  <si>
    <t>Descrição</t>
  </si>
  <si>
    <t xml:space="preserve"> 1 </t>
  </si>
  <si>
    <t>SERVIÇOS PRELIMINARES / TÉCNICOS</t>
  </si>
  <si>
    <t xml:space="preserve"> 2 </t>
  </si>
  <si>
    <t>INFRAESTRUTURA /  FUNDAÇÕES SIMPLES</t>
  </si>
  <si>
    <t xml:space="preserve"> 3 </t>
  </si>
  <si>
    <t>ESTRUTURA</t>
  </si>
  <si>
    <t xml:space="preserve"> 4 </t>
  </si>
  <si>
    <t>TORRE DE ACESSO AO ELEVADOR E PASSARELA DE ACESSO AO ELEVADOR</t>
  </si>
  <si>
    <t xml:space="preserve"> 5 </t>
  </si>
  <si>
    <t>INSTALAÇÕES ELÉTRICAS</t>
  </si>
  <si>
    <t xml:space="preserve"> 6 </t>
  </si>
  <si>
    <t>REVESTIMENTOS</t>
  </si>
  <si>
    <t xml:space="preserve"> 7 </t>
  </si>
  <si>
    <t>ESQUADRIAS</t>
  </si>
  <si>
    <t xml:space="preserve"> 8 </t>
  </si>
  <si>
    <t>PAISAGISMO E URBANIZAÇÃO</t>
  </si>
  <si>
    <t xml:space="preserve"> 9 </t>
  </si>
  <si>
    <t>EQUIPAMENTOS</t>
  </si>
  <si>
    <t xml:space="preserve"> 10 </t>
  </si>
  <si>
    <t>SERVIÇOS COMPLEMENTARES</t>
  </si>
  <si>
    <t xml:space="preserve"> 11 </t>
  </si>
  <si>
    <t>Data-base</t>
  </si>
  <si>
    <t>Não Desonerado</t>
  </si>
  <si>
    <t>PASSARELA</t>
  </si>
  <si>
    <t>Total Geral</t>
  </si>
  <si>
    <t>OCULTAR</t>
  </si>
  <si>
    <t>PREENHCER DESCONTO A SER APLICADO (EM PERCENTUAL):</t>
  </si>
  <si>
    <t>Número do Processo Licitatório</t>
  </si>
  <si>
    <t>23006.020493/2024-25</t>
  </si>
  <si>
    <t>Orçamento Sintético</t>
  </si>
  <si>
    <t>Código</t>
  </si>
  <si>
    <t>Banco</t>
  </si>
  <si>
    <t>Und</t>
  </si>
  <si>
    <t>Quant.</t>
  </si>
  <si>
    <t>Valor Unit</t>
  </si>
  <si>
    <t>Valor Unit com BDI</t>
  </si>
  <si>
    <t>Total</t>
  </si>
  <si>
    <t>Peso (%)</t>
  </si>
  <si>
    <t xml:space="preserve"> 1.1 </t>
  </si>
  <si>
    <t>CANTEIRO DE OBRAS</t>
  </si>
  <si>
    <t xml:space="preserve"> 1.1.1 </t>
  </si>
  <si>
    <t>CONSTRUÇÕES PROVISÓRIAS</t>
  </si>
  <si>
    <t xml:space="preserve"> 1.1.1.1 </t>
  </si>
  <si>
    <t xml:space="preserve"> 00010779 </t>
  </si>
  <si>
    <t>SINAPI</t>
  </si>
  <si>
    <t>LOCACAO DE CONTAINER 2,30 X 4,30 M, ALT. 2,50 M, P/ SANITARIO, C/ 5 BACIAS, 1 LAVATORIO E 4 MICTORIOS (NAO INCLUI MOBILIZACAO/DESMOBILIZACAO)</t>
  </si>
  <si>
    <t>MÊS</t>
  </si>
  <si>
    <t xml:space="preserve"> 1.1.1.2 </t>
  </si>
  <si>
    <t xml:space="preserve"> 00010776 </t>
  </si>
  <si>
    <t>LOCACAO DE CONTAINER 2,30 X 6,00 M, ALT. 2,50 M, PARA ESCRITORIO, SEM DIVISORIAS INTERNAS E SEM SANITARIO (NAO INCLUI MOBILIZACAO/DESMOBILIZACAO)</t>
  </si>
  <si>
    <t xml:space="preserve"> 1.1.1.3 </t>
  </si>
  <si>
    <t xml:space="preserve"> 00010775 </t>
  </si>
  <si>
    <t>LOCACAO DE CONTAINER 2,30 X 6,00 M, ALT. 2,50 M, COM 1 SANITARIO, PARA ESCRITORIO, COMPLETO, SEM DIVISORIAS INTERNAS (NAO INCLUI MOBILIZACAO/DESMOBILIZACAO)</t>
  </si>
  <si>
    <t xml:space="preserve"> 1.1.1.4 </t>
  </si>
  <si>
    <t xml:space="preserve"> 93584 </t>
  </si>
  <si>
    <t>EXECUÇÃO DE DEPÓSITO EM CANTEIRO DE OBRA EM CHAPA DE MADEIRA COMPENSADA, NÃO INCLUSO MOBILIÁRIO. AF_04/2016</t>
  </si>
  <si>
    <t>M²</t>
  </si>
  <si>
    <t xml:space="preserve"> 1.1.1.5 </t>
  </si>
  <si>
    <t xml:space="preserve"> 94116 </t>
  </si>
  <si>
    <t>LASTRO COM PREPARO DE FUNDO, LARGURA MAIOR OU IGUAL A 1,5 M, COM CAMADA DE BRITA, LANÇAMENTO MECANIZADO. AF_08/2020</t>
  </si>
  <si>
    <t>M³</t>
  </si>
  <si>
    <t xml:space="preserve"> 1.1.1.6 </t>
  </si>
  <si>
    <t xml:space="preserve"> 94992 </t>
  </si>
  <si>
    <t>EXECUÇÃO DE PASSEIO (CALÇADA) OU PISO DE CONCRETO COM CONCRETO MOLDADO IN LOCO, FEITO EM OBRA, ACABAMENTO CONVENCIONAL, ESPESSURA 6 CM, ARMADO. AF_08/2022</t>
  </si>
  <si>
    <t xml:space="preserve"> 1.1.1.7 </t>
  </si>
  <si>
    <t xml:space="preserve"> 16.06.049 </t>
  </si>
  <si>
    <t>FDE</t>
  </si>
  <si>
    <t>LOCAÇÃO MENSAL INCLUSIVE FRETE DE APARELHO DE AR CONDICIONADO ATÉ 10000 BTU.</t>
  </si>
  <si>
    <t>UN</t>
  </si>
  <si>
    <t xml:space="preserve"> 1.1.2 </t>
  </si>
  <si>
    <t>LIGAÇÕES PROVISÓRIAS</t>
  </si>
  <si>
    <t xml:space="preserve"> 1.1.2.1 </t>
  </si>
  <si>
    <t>ENERGIA ELÉTRICA E HIDRÁULICA</t>
  </si>
  <si>
    <t xml:space="preserve"> 1.1.2.1.1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</si>
  <si>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</si>
  <si>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</si>
  <si>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1.1.2.1.2 </t>
  </si>
  <si>
    <t xml:space="preserve"> SPO34 </t>
  </si>
  <si>
    <t>PRÓPRIO</t>
  </si>
  <si>
    <t>MEDIDOR DE ENERGIA POLIFÁSICO</t>
  </si>
  <si>
    <t xml:space="preserve"> 1.1.2.1.3 </t>
  </si>
  <si>
    <t xml:space="preserve"> 73658 </t>
  </si>
  <si>
    <t>LIGAÇÃO DOMICILIAR DE ESGOTO DN 100MM, DA CASA ATÉ A CAIXA, COMPOSTO POR 10,0M TUBO DE PVC ESGOTO PREDIAL DN 100MM E CAIXA DE ALVENARIA COM TAMPA DE CONCRETO - FORNECIMENTO E INSTALAÇÃO</t>
  </si>
  <si>
    <t xml:space="preserve"> 1.1.2.1.4 </t>
  </si>
  <si>
    <t xml:space="preserve"> 93243 </t>
  </si>
  <si>
    <t>EXECUÇÃO DE RESERVATÓRIO ELEVADO DE ÁGUA (2000 LITROS) EM CANTEIRO DE OBRA, APOIADO EM ESTRUTURA DE MADEIRA. AF_02/2016_PA</t>
  </si>
  <si>
    <t xml:space="preserve"> 1.1.2.1.5 </t>
  </si>
  <si>
    <t xml:space="preserve"> 41598 </t>
  </si>
  <si>
    <t>ENTRADA PROVISORIA DE ENERGIA ELETRICA AEREA TRIFASICA 40A EM POSTE MADEIRA</t>
  </si>
  <si>
    <t xml:space="preserve"> 1.1.2.1.6 </t>
  </si>
  <si>
    <t xml:space="preserve"> 93421 </t>
  </si>
  <si>
    <t>GRUPO GERADOR REBOCÁVEL, POTÊNCIA 66 KVA, MOTOR A DIESEL - CHP DIURNO. AF_03/2016</t>
  </si>
  <si>
    <t>CHP</t>
  </si>
  <si>
    <t xml:space="preserve"> 1.1.3 </t>
  </si>
  <si>
    <t>PROTEÇÃO E SINALIZAÇÃO</t>
  </si>
  <si>
    <t xml:space="preserve"> 1.1.3.1 </t>
  </si>
  <si>
    <t xml:space="preserve"> 98458 </t>
  </si>
  <si>
    <t>TAPUME COM COMPENSADO DE MADEIRA. AF_03/2024</t>
  </si>
  <si>
    <t xml:space="preserve"> 1.1.3.2 </t>
  </si>
  <si>
    <t xml:space="preserve"> 103689 </t>
  </si>
  <si>
    <t>FORNECIMENTO E INSTALAÇÃO DE PLACA DE OBRA COM CHAPA GALVANIZADA E ESTRUTURA DE MADEIRA. AF_03/2022_PS</t>
  </si>
  <si>
    <t xml:space="preserve"> 1.1.3.3 </t>
  </si>
  <si>
    <t xml:space="preserve"> 74238/002 </t>
  </si>
  <si>
    <t>PORTAO EM TELA ARAME GALVANIZADO N.12 MALHA 2" E MOLDURA EM TUBOS DE ACO COM DUAS FOLHAS DE ABRIR, INCLUSO FERRAGENS</t>
  </si>
  <si>
    <t xml:space="preserve"> 1.1.3.4 </t>
  </si>
  <si>
    <t xml:space="preserve"> 74246/001 </t>
  </si>
  <si>
    <t>REFLETOR RETANGULAR FECHADO COM LAMPADA VAPOR METALICO 400 W</t>
  </si>
  <si>
    <t xml:space="preserve"> 1.1.3.5 </t>
  </si>
  <si>
    <t xml:space="preserve"> 101632 </t>
  </si>
  <si>
    <t>RELÉ FOTOELÉTRICO PARA COMANDO DE ILUMINAÇÃO EXTERNA 1000 W - FORNECIMENTO E INSTALAÇÃO. AF_08/2020</t>
  </si>
  <si>
    <t xml:space="preserve"> 1.1.3.6 </t>
  </si>
  <si>
    <t xml:space="preserve"> 97599 </t>
  </si>
  <si>
    <t>LUMINÁRIA DE EMERGÊNCIA, COM 30 LÂMPADAS LED DE 2 W, SEM REATOR - FORNECIMENTO E INSTALAÇÃO. AF_09/2024</t>
  </si>
  <si>
    <t xml:space="preserve"> 1.1.3.7 </t>
  </si>
  <si>
    <t xml:space="preserve"> 5213422 </t>
  </si>
  <si>
    <t>SICRO3</t>
  </si>
  <si>
    <t>PLACA MODULADA EM AÇO Nº 18 GALVANIZADO COM PELÍCULA RETRORREFLETIVA TIPO I + I - CONFECÇÃO</t>
  </si>
  <si>
    <t xml:space="preserve"> 1.1.3.8 </t>
  </si>
  <si>
    <t xml:space="preserve"> 101905 </t>
  </si>
  <si>
    <t>EXTINTOR DE INCÊNDIO PORTÁTIL COM CARGA DE ÁGUA PRESSURIZADA DE 10 L, CLASSE A - FORNECIMENTO E INSTALAÇÃO. AF_10/2020_PE</t>
  </si>
  <si>
    <t xml:space="preserve"> 1.1.3.9 </t>
  </si>
  <si>
    <t xml:space="preserve"> 101908 </t>
  </si>
  <si>
    <t>EXTINTOR DE INCÊNDIO PORTÁTIL COM CARGA DE PQS DE 4 KG, CLASSE BC - FORNECIMENTO E INSTALAÇÃO. AF_10/2020_PE</t>
  </si>
  <si>
    <t xml:space="preserve"> 1.1.3.10 </t>
  </si>
  <si>
    <t xml:space="preserve"> 101907 </t>
  </si>
  <si>
    <t>EXTINTOR DE INCÊNDIO PORTÁTIL COM CARGA DE CO2 DE 6 KG, CLASSE BC - FORNECIMENTO E INSTALAÇÃO. AF_10/2020_PE</t>
  </si>
  <si>
    <t xml:space="preserve"> 1.1.3.11 </t>
  </si>
  <si>
    <t xml:space="preserve"> 101800 </t>
  </si>
  <si>
    <t>SIURB INFRA</t>
  </si>
  <si>
    <t>PROTEÇÃO PARA TERCEIROS COM TELA DE NYLON</t>
  </si>
  <si>
    <t xml:space="preserve"> 1.2 </t>
  </si>
  <si>
    <t>LOCAÇÃO DA OBRA</t>
  </si>
  <si>
    <t xml:space="preserve"> 1.2.1 </t>
  </si>
  <si>
    <t xml:space="preserve"> 73686 </t>
  </si>
  <si>
    <t>LOCACAO DA OBRA, COM USO DE EQUIPAMENTOS TOPOGRAFICOS, INCLUSIVE NIVELADOR</t>
  </si>
  <si>
    <t xml:space="preserve"> 1.2.2 </t>
  </si>
  <si>
    <t xml:space="preserve"> 94296 </t>
  </si>
  <si>
    <t>TOPOGRAFO COM ENCARGOS COMPLEMENTARES</t>
  </si>
  <si>
    <t xml:space="preserve"> 1.3 </t>
  </si>
  <si>
    <t>MOBILIZAÇÃO</t>
  </si>
  <si>
    <t xml:space="preserve"> 1.3.1 </t>
  </si>
  <si>
    <t xml:space="preserve"> SPO034 </t>
  </si>
  <si>
    <t xml:space="preserve"> 1.4 </t>
  </si>
  <si>
    <t>SERVIÇOS TÉCNICOS PRELIMINARES</t>
  </si>
  <si>
    <t xml:space="preserve"> 1.4.1 </t>
  </si>
  <si>
    <t xml:space="preserve"> 16002032 </t>
  </si>
  <si>
    <t>RELATÓRIO DO PROGRAMA DE MANEJO DE VEGETAÇÃO E INTERVENÇÃO EM APP ATÉ 100 EXEMPLARES</t>
  </si>
  <si>
    <t xml:space="preserve"> 1.4.2 </t>
  </si>
  <si>
    <t xml:space="preserve"> 16.03.452 </t>
  </si>
  <si>
    <t>TRANSPLANTE INTERNO DE ÁRVORE COM 5CM</t>
  </si>
  <si>
    <t xml:space="preserve"> 1.4.3 </t>
  </si>
  <si>
    <t xml:space="preserve"> 16.03.454 </t>
  </si>
  <si>
    <t>TRANSPLANTE  INTERNO DE ÁRVORE COM 15CM</t>
  </si>
  <si>
    <t xml:space="preserve"> 1.4.4 </t>
  </si>
  <si>
    <t xml:space="preserve"> 16.03.455 </t>
  </si>
  <si>
    <t>TRANSPLANTE  INTERNO DE ÁRVORE COM 30CM</t>
  </si>
  <si>
    <t xml:space="preserve"> 1.4.6 </t>
  </si>
  <si>
    <t xml:space="preserve"> 9053060 </t>
  </si>
  <si>
    <t>SIURB</t>
  </si>
  <si>
    <t>REMOÇÃO DE POSTE DE FERRO, INCLUSIVE BASE DE FIXAÇÃO</t>
  </si>
  <si>
    <t xml:space="preserve"> 1.4.7 </t>
  </si>
  <si>
    <t xml:space="preserve"> 04.21.140 </t>
  </si>
  <si>
    <t>CPOS/CDHU</t>
  </si>
  <si>
    <t>REMOÇÃO DE POSTE METÁLICO</t>
  </si>
  <si>
    <t xml:space="preserve"> 1.4.8 </t>
  </si>
  <si>
    <t xml:space="preserve"> SPO36 </t>
  </si>
  <si>
    <t>REMOÇÃO E TRANSPORTE DE GRADIL METÁLICO</t>
  </si>
  <si>
    <t xml:space="preserve"> 2.1 </t>
  </si>
  <si>
    <t>ESTACAS ESCAVADAS DE GRANDE DIÂMETRO</t>
  </si>
  <si>
    <t xml:space="preserve"> 2.1.1 </t>
  </si>
  <si>
    <t xml:space="preserve"> 12.14.010 </t>
  </si>
  <si>
    <t>TAXA DE MOBILIZAÇÃO E DESMOBILIZAÇÃO DE EQUIPAMENTOS PARA EXECUÇÃO DE ESTACAS ESCAVADAS COM INJEÇÃO OU MICROESTACA</t>
  </si>
  <si>
    <t>TX</t>
  </si>
  <si>
    <t xml:space="preserve"> 2.1.2 </t>
  </si>
  <si>
    <t xml:space="preserve"> 2306072 </t>
  </si>
  <si>
    <t>ESTACA CIRCULAR TIPO ESTACÃO ESCAVADA COM USO DE FLUIDO ESTABILIZANTE - CONFECÇÃO</t>
  </si>
  <si>
    <t xml:space="preserve"> 2.1.3 </t>
  </si>
  <si>
    <t xml:space="preserve"> 1108114 </t>
  </si>
  <si>
    <t>CONCRETO COM 8% DE MICROSSÍLICA FCK = 40 MPA - CONFECÇÃO EM CENTRAL DOSADORA DE 30 M³/H - AREIA E BRITA COMERCIAIS</t>
  </si>
  <si>
    <t xml:space="preserve"> 2.1.4 </t>
  </si>
  <si>
    <t xml:space="preserve"> 2306076 </t>
  </si>
  <si>
    <t>ARMAÇÃO DE ESTACA ESCAVADA OU ESTACA BARRETE EM AÇO CA-50 COM APOIO DE GUINDASTE - FORNECIMENTO, PREPARO E COLOCAÇÃO</t>
  </si>
  <si>
    <t>KG</t>
  </si>
  <si>
    <t xml:space="preserve"> 2.1.5 </t>
  </si>
  <si>
    <t xml:space="preserve"> 2306255 </t>
  </si>
  <si>
    <t>ARRASAMENTO DE ESTACAS DE CONCRETO COM DIÂMETRO OU LARGURA = 100 CM</t>
  </si>
  <si>
    <t xml:space="preserve"> 2.1.6 </t>
  </si>
  <si>
    <t xml:space="preserve"> 72898 </t>
  </si>
  <si>
    <t>CARGA E DESCARGA MECANIZADAS DE ENTULHO EM CAMINHAO BASCULANTE 6 M3</t>
  </si>
  <si>
    <t xml:space="preserve"> 2.1.7 </t>
  </si>
  <si>
    <t xml:space="preserve"> 97914 </t>
  </si>
  <si>
    <t>TRANSPORTE COM CAMINHÃO BASCULANTE DE 6 M³, EM VIA URBANA PAVIMENTADA, DMT ATÉ 30 KM (UNIDADE: M3XKM). AF_07/2020</t>
  </si>
  <si>
    <t>M3XKM</t>
  </si>
  <si>
    <t xml:space="preserve"> 2.1.8 </t>
  </si>
  <si>
    <t xml:space="preserve"> 4064000 </t>
  </si>
  <si>
    <t>DISPOSIÇÃO FINAL DE SOLOS E RESÍDUOS, CLASSE II B - INERTES, EM ATERRO SANITÁRIO LICENCIADO</t>
  </si>
  <si>
    <t>TON</t>
  </si>
  <si>
    <t xml:space="preserve"> 2.2 </t>
  </si>
  <si>
    <t>ESTACAS ESCAVADAS DO TIPO RAÍZ (PASSARELA, TORRES, PASSARELA DE ACESSO E BLOCOS DE ILUMINAÇÃO)</t>
  </si>
  <si>
    <t xml:space="preserve"> 2.2.1 </t>
  </si>
  <si>
    <t xml:space="preserve"> 12.07.010 </t>
  </si>
  <si>
    <t>TAXA DE MOBILIZAÇÃO E DESMOBILIZAÇÃO DE EQUIPAMENTOS PARA EXECUÇÃO DE ESTACA TIPO RAIZ EM SOLO</t>
  </si>
  <si>
    <t xml:space="preserve"> 2.2.2 </t>
  </si>
  <si>
    <t xml:space="preserve"> 2306180 </t>
  </si>
  <si>
    <t>ESTACA RAIZ PERFURADA NO SOLO COM D = 50 CM - CONFECÇÃO</t>
  </si>
  <si>
    <t>M</t>
  </si>
  <si>
    <t xml:space="preserve"> 2.2.3 </t>
  </si>
  <si>
    <t xml:space="preserve"> 0407819 </t>
  </si>
  <si>
    <t>ARMAÇÃO EM AÇO CA-50 - FORNECIMENTO, PREPARO E COLOCAÇÃO</t>
  </si>
  <si>
    <t xml:space="preserve"> 2.2.4 </t>
  </si>
  <si>
    <t xml:space="preserve"> 2306065 </t>
  </si>
  <si>
    <t>ESTACA RAIZ PERFURADA NO SOLO COM D = 31 CM - CONFECÇÃO</t>
  </si>
  <si>
    <t xml:space="preserve"> 2.2.5 </t>
  </si>
  <si>
    <t xml:space="preserve"> 2.2.6 </t>
  </si>
  <si>
    <t xml:space="preserve"> 2.2.7 </t>
  </si>
  <si>
    <t xml:space="preserve"> 2.2.8 </t>
  </si>
  <si>
    <t xml:space="preserve"> 2.3 </t>
  </si>
  <si>
    <t>BLOCOS DE FUNDAÇÃO</t>
  </si>
  <si>
    <t xml:space="preserve"> 2.3.1 </t>
  </si>
  <si>
    <t xml:space="preserve"> 5502187 </t>
  </si>
  <si>
    <t>ESCAVAÇÃO, CARGA E TRANSPORTE DE MATERIAL DE 2ª CATEGORIA - DMT DE 50 M</t>
  </si>
  <si>
    <t xml:space="preserve"> 2.3.2 </t>
  </si>
  <si>
    <t xml:space="preserve"> 93377 </t>
  </si>
  <si>
    <t>REATERRO MECANIZADO DE VALA COM RETROESCAVADEIRA (CAPACIDADE DA CAÇAMBA DA RETRO: 0,26 M³ / POTÊNCIA: 88 HP), LARGURA DE 0,8 A 1,5 M, PROFUNDIDADE DE 1,5 A 3,0 M, COM SOLO (SEM SUBSTITUIÇÃO) DE 1ª CATEGORIA EM LOCAIS COM ALTO NÍVEL DE INTERFERÊNCIA. AF_04/2016</t>
  </si>
  <si>
    <t xml:space="preserve"> 2.3.3 </t>
  </si>
  <si>
    <t xml:space="preserve"> 72894 </t>
  </si>
  <si>
    <t>CARGA, MANOBRAS E DESCARGA DE MISTURAS DE SOLOS E AGREGADOS, COM CAMINHAO BASCULANTE 6 M3, DESCARGA EM DISTRIBUIDOR</t>
  </si>
  <si>
    <t xml:space="preserve"> 2.3.4 </t>
  </si>
  <si>
    <t xml:space="preserve"> 2.3.5 </t>
  </si>
  <si>
    <t xml:space="preserve"> 94962 </t>
  </si>
  <si>
    <t>CONCRETO MAGRO PARA LASTRO, TRAÇO 1:4,5:4,5 (EM MASSA SECA DE CIMENTO/ AREIA MÉDIA/ BRITA 1) - PREPARO MECÂNICO COM BETONEIRA 400 L. AF_05/2021</t>
  </si>
  <si>
    <t xml:space="preserve"> 2.3.6 </t>
  </si>
  <si>
    <t xml:space="preserve"> 1108111 </t>
  </si>
  <si>
    <t>CONCRETO COM 8% DE MICROSSÍLICA FCK = 25 MPA - CONFECÇÃO EM CENTRAL DOSADORA DE 30 M³/H - AREIA E BRITA COMERCIAIS</t>
  </si>
  <si>
    <t xml:space="preserve"> 2.3.7 </t>
  </si>
  <si>
    <t xml:space="preserve"> 2.3.8 </t>
  </si>
  <si>
    <t xml:space="preserve"> 96537 </t>
  </si>
  <si>
    <t>FABRICAÇÃO, MONTAGEM E DESMONTAGEM DE FÔRMA PARA BLOCO DE COROAMENTO, EM CHAPA DE MADEIRA COMPENSADA RESINADA, E=17 MM, 2 UTILIZAÇÕES. AF_01/2024</t>
  </si>
  <si>
    <t xml:space="preserve"> 3.1 </t>
  </si>
  <si>
    <t>MESOESTRUTURA</t>
  </si>
  <si>
    <t xml:space="preserve"> 3.1.1 </t>
  </si>
  <si>
    <t>PILARES</t>
  </si>
  <si>
    <t xml:space="preserve"> 3.1.1.1 </t>
  </si>
  <si>
    <t xml:space="preserve"> 3.1.1.2 </t>
  </si>
  <si>
    <t xml:space="preserve"> 3.1.1.3 </t>
  </si>
  <si>
    <t xml:space="preserve"> 96257 </t>
  </si>
  <si>
    <t>MONTAGEM E DESMONTAGEM DE FÔRMA DE PILARES CIRCULARES, COM ÁREA MÉDIA DAS SEÇÕES MENOR OU IGUAL A 0,28 M², PÉ-DIREITO SIMPLES, EM MADEIRA, 2 UTILIZAÇÕES. AF_06/2017</t>
  </si>
  <si>
    <t xml:space="preserve"> 3.1.1.4 </t>
  </si>
  <si>
    <t xml:space="preserve"> 2108166 </t>
  </si>
  <si>
    <t>ESCORAMENTO COM PONTALETES D = 10 CM - UTILIZAÇÃO DE 2 VEZES - CONFECÇÃO, INSTALAÇÃO E RETIRADA</t>
  </si>
  <si>
    <t xml:space="preserve"> 3.1.2 </t>
  </si>
  <si>
    <t>ARCO</t>
  </si>
  <si>
    <t xml:space="preserve"> 3.1.2.1 </t>
  </si>
  <si>
    <t xml:space="preserve"> 1108113 </t>
  </si>
  <si>
    <t>CONCRETO COM 8% DE MICROSSÍLICA FCK = 35 MPA - CONFECÇÃO EM CENTRAL DOSADORA DE 30 M³/H - AREIA E BRITA COMERCIAIS</t>
  </si>
  <si>
    <t xml:space="preserve"> 3.1.2.2 </t>
  </si>
  <si>
    <t xml:space="preserve"> 1107860 </t>
  </si>
  <si>
    <t>LANÇAMENTO MECÂNICO DE CONCRETO COM BOMBA LANÇA SOBRE CHASSI COM CAPACIDADE DE 50 M³/H - CONFECÇÃO EM CENTRAL DOSADORA DE 40 M³/H</t>
  </si>
  <si>
    <t xml:space="preserve"> 3.1.2.3 </t>
  </si>
  <si>
    <t xml:space="preserve"> 3.1.2.4 </t>
  </si>
  <si>
    <t xml:space="preserve"> 3107999 </t>
  </si>
  <si>
    <t>FÔRMAS DE COMPENSADO RESINADO 12 MM - USO GERAL - UTILIZAÇÃO DE 1 VEZ - CONFECÇÃO, INSTALAÇÃO E RETIRADA</t>
  </si>
  <si>
    <t xml:space="preserve"> 3.1.3 </t>
  </si>
  <si>
    <t>PENDURAIS</t>
  </si>
  <si>
    <t xml:space="preserve"> 3.1.3.1 </t>
  </si>
  <si>
    <t xml:space="preserve"> 2003935 </t>
  </si>
  <si>
    <t>TUBO DE PVC PARA DRENO TIPO BARBACÃ - D = 50 MM - FORNECIMENTO E INSTALAÇÃO</t>
  </si>
  <si>
    <t xml:space="preserve"> 3.1.3.2 </t>
  </si>
  <si>
    <t xml:space="preserve"> SPO6 </t>
  </si>
  <si>
    <t>PAR DE PENDURAIS COM ANCORAGENS FIXAS EM UMA EXTREMIDADE E AJUSTÁVEL NA OUTRA, COMPRIMENTO MÉDIO DE 5,85 M - FORNECIMENTO, INSTALAÇÃO, MONITORAMENTO E AJUSTE</t>
  </si>
  <si>
    <t>PAR</t>
  </si>
  <si>
    <t xml:space="preserve"> 3.1.4 </t>
  </si>
  <si>
    <t>ESCORAMENTO METÁLICO</t>
  </si>
  <si>
    <t xml:space="preserve"> 3.1.4.1 </t>
  </si>
  <si>
    <t xml:space="preserve"> SPO7 </t>
  </si>
  <si>
    <t>ESCORAMENTO METÁLICO VÃO 01 A 06 - LOCAÇÃO EMPRESA ESPECIAL.</t>
  </si>
  <si>
    <t>M3XMÊS</t>
  </si>
  <si>
    <t xml:space="preserve"> 3.1.4.2 </t>
  </si>
  <si>
    <t xml:space="preserve"> SPO8 </t>
  </si>
  <si>
    <t>ESCORAMENTO METÁLICO ESCADA - LOCAÇÃO EMPRESA ESPECIAL</t>
  </si>
  <si>
    <t xml:space="preserve"> 3.1.4.3 </t>
  </si>
  <si>
    <t xml:space="preserve"> SPO9 </t>
  </si>
  <si>
    <t>ESCORAMENTO METÁLICO VÃO CENTRAL- LOCAÇÃO EMPRESA ESPECIAL.</t>
  </si>
  <si>
    <t xml:space="preserve"> 3.2 </t>
  </si>
  <si>
    <t>SUPERESTRUTURA</t>
  </si>
  <si>
    <t xml:space="preserve"> 3.2.1 </t>
  </si>
  <si>
    <t>LAJES E VIGAS - VÃOS CONVENCIONAIS DOS ACESSOS</t>
  </si>
  <si>
    <t xml:space="preserve"> 3.2.1.1 </t>
  </si>
  <si>
    <t xml:space="preserve"> 1108112 </t>
  </si>
  <si>
    <t>CONCRETO COM 8% DE MICROSSÍLICA FCK = 30 MPA - CONFECÇÃO EM CENTRAL DOSADORA DE 30 M³/H - AREIA E BRITA COMERCIAIS</t>
  </si>
  <si>
    <t xml:space="preserve"> 3.2.1.2 </t>
  </si>
  <si>
    <t xml:space="preserve"> 1108064 </t>
  </si>
  <si>
    <t>CONCRETO COM LÁTEX SBR FCK = 30 MPA - CONFECÇÃO EM BETONEIRA E LANÇAMENTO MANUAL - AREIA E BRITA COMERCIAIS</t>
  </si>
  <si>
    <t xml:space="preserve"> 3.2.1.3 </t>
  </si>
  <si>
    <t xml:space="preserve"> 3.2.1.4 </t>
  </si>
  <si>
    <t xml:space="preserve"> 3.2.1.5 </t>
  </si>
  <si>
    <t xml:space="preserve"> 92470 </t>
  </si>
  <si>
    <t>MONTAGEM E DESMONTAGEM DE FÔRMA DE VIGA, ESCORAMENTO METÁLICO, PÉ-DIREITO DUPLO, EM CHAPA DE MADEIRA PLASTIFICADA, 12 UTILIZAÇÕES. AF_09/2020</t>
  </si>
  <si>
    <t xml:space="preserve"> 3.2.2 </t>
  </si>
  <si>
    <t>LAJES E VIGAS - VÃO PRINCIPAL - SEÇÃO TÍPICA</t>
  </si>
  <si>
    <t xml:space="preserve"> 3.2.2.1 </t>
  </si>
  <si>
    <t xml:space="preserve"> 3.2.2.2 </t>
  </si>
  <si>
    <t xml:space="preserve"> 3.2.2.3 </t>
  </si>
  <si>
    <t xml:space="preserve"> 3.2.2.4 </t>
  </si>
  <si>
    <t xml:space="preserve"> SPO00021 </t>
  </si>
  <si>
    <t>ISOPOR - FORNECIMENTO E INSTALAÇÃO</t>
  </si>
  <si>
    <t xml:space="preserve"> 3.2.2.5 </t>
  </si>
  <si>
    <t xml:space="preserve"> 3.2.2.6 </t>
  </si>
  <si>
    <t xml:space="preserve"> 4507957 </t>
  </si>
  <si>
    <t>CORDOALHA CP 190 RB D = 15,2 MM - FORNECIMENTO E INSTALAÇÃO</t>
  </si>
  <si>
    <t xml:space="preserve"> 3.2.2.7 </t>
  </si>
  <si>
    <t xml:space="preserve"> 4507829 </t>
  </si>
  <si>
    <t>BAINHA METÁLICA REDONDA D = 45 MM PARA 4 CORDOALHAS D = 15,2 MM - FORNECIMENTO, INSTALAÇÃO E INJEÇÃO DE NATA DE CIMENTO</t>
  </si>
  <si>
    <t xml:space="preserve"> 3.2.2.8 </t>
  </si>
  <si>
    <t xml:space="preserve"> 3108011 </t>
  </si>
  <si>
    <t>FÔRMAS DE COMPENSADO PLASTIFICADO 12 MM - USO GERAL - UTILIZAÇÃO DE 1 VEZ - CONFECÇÃO, INSTALAÇÃO E RETIRADA</t>
  </si>
  <si>
    <t xml:space="preserve"> 3.2.2.9 </t>
  </si>
  <si>
    <t xml:space="preserve"> 3.2.2.10 </t>
  </si>
  <si>
    <t xml:space="preserve"> 4507767 </t>
  </si>
  <si>
    <t>ANCORAGEM ATIVA COM 4 CORDOALHAS ADERENTES D = 15,2 MM - FORNECIMENTO E INSTALAÇÃO</t>
  </si>
  <si>
    <t xml:space="preserve"> 3.2.3 </t>
  </si>
  <si>
    <t>LAJES E VIGAS - VÃO PRINCIPAL - SEÇÃO NA LIGAÇÃO DO TABULEIRO COM O ARCO</t>
  </si>
  <si>
    <t xml:space="preserve"> 3.2.3.1 </t>
  </si>
  <si>
    <t xml:space="preserve"> 3.2.3.2 </t>
  </si>
  <si>
    <t xml:space="preserve"> 3.2.3.3 </t>
  </si>
  <si>
    <t xml:space="preserve"> 3.2.3.4 </t>
  </si>
  <si>
    <t xml:space="preserve"> 3.2.4 </t>
  </si>
  <si>
    <t>LAJES E VIGAS - ESCADAS</t>
  </si>
  <si>
    <t xml:space="preserve"> 3.2.4.1 </t>
  </si>
  <si>
    <t xml:space="preserve"> 3.2.4.2 </t>
  </si>
  <si>
    <t xml:space="preserve"> 3.2.4.3 </t>
  </si>
  <si>
    <t xml:space="preserve"> 3.2.4.4 </t>
  </si>
  <si>
    <t xml:space="preserve"> 3.2.4.5 </t>
  </si>
  <si>
    <t xml:space="preserve"> 3.2.5 </t>
  </si>
  <si>
    <t>ESTRUTURA METÁLICA (INSERTES E GRADIS METÁLICOS)</t>
  </si>
  <si>
    <t xml:space="preserve"> 3.2.5.1 </t>
  </si>
  <si>
    <t xml:space="preserve"> SPO00022 </t>
  </si>
  <si>
    <t>ESTRUTURA EM CHAPA DE AÇO ASTM A572 CORTE, SOLDA E MONTAGEM - FORNECIMENTO E INSTALAÇÃO</t>
  </si>
  <si>
    <t xml:space="preserve"> 3.2.6 </t>
  </si>
  <si>
    <t>ESTRUTURA METÁLICA (GUARDA-CORPOS E CORRIMÃOS)</t>
  </si>
  <si>
    <t xml:space="preserve"> 3.2.6.1 </t>
  </si>
  <si>
    <t xml:space="preserve"> SPU4 </t>
  </si>
  <si>
    <t>GRADIL ARTIS M 65 X 132 BP 25 X 2,00 L FIO 4,8 LISO DIM. 926 X 1650 PINTADO SOBRE GALV. COM TUBO 60x40mm PARA CORRIMÃO MODULO PADRÃO</t>
  </si>
  <si>
    <t xml:space="preserve"> 3.2.6.2 </t>
  </si>
  <si>
    <t xml:space="preserve"> SPU1 </t>
  </si>
  <si>
    <t>GRADIL ARTIS M 65 X 132 BP 25 X 2,00 L FIO 4,8 LISO DIM. 1625 X 1160 PINTADO SOBRE GALV. COM RECORTE COM TUBO 60x40mm PARA CORRIMÃO MODULO E1 - ESCADA</t>
  </si>
  <si>
    <t xml:space="preserve"> 3.2.6.3 </t>
  </si>
  <si>
    <t xml:space="preserve"> SPU2 </t>
  </si>
  <si>
    <t>GRADIL ARTIS M 65 X 132 BP 25 X 2,00 L FIO 4,8 LISO DIM. 926 X 911 PINTADO SOBRE GALV. COM TUBO 60x40mm PARA CORRIMÃO MODULO E2 - ESCADA</t>
  </si>
  <si>
    <t xml:space="preserve"> 3.2.6.4 </t>
  </si>
  <si>
    <t xml:space="preserve"> SPU5 </t>
  </si>
  <si>
    <t>GRADIL ARTIS M 65 X 132 BP 25 X 2,00 L FIO 4,8 LISO DIM. 1450 X 870 PINTADO SOBRE GALV. COM TUBO 60x40mm PARA CORRIMÃO MODULO E3 - ESCADA</t>
  </si>
  <si>
    <t xml:space="preserve"> 3.2.6.5 </t>
  </si>
  <si>
    <t xml:space="preserve"> SPU6 </t>
  </si>
  <si>
    <t>GRADIL ARTIS M 65 X 132 BP 25 X 2,00 L FIO 4,8 LISO DIM. 926 X 1650 PINTADO SOBRE GALV. COM TUBO 60x40mm PARA PEITORIL - RAMPA ACESSO ELEVADOR 01</t>
  </si>
  <si>
    <t xml:space="preserve"> 3.2.6.6 </t>
  </si>
  <si>
    <t xml:space="preserve"> SPU7 </t>
  </si>
  <si>
    <t>GRADIL ARTIS M 65 X 132 BP 25 X 2,00 L FIO 4,8 LISO DIM. 1450 X 870 PINTADO SOBRE GALV. COM TUBO 60x40mm PARA PEITORIL - ESCADA DE ACESSO ELEVADOR 01</t>
  </si>
  <si>
    <t xml:space="preserve"> 3.2.6.7 </t>
  </si>
  <si>
    <t xml:space="preserve"> SPP6 </t>
  </si>
  <si>
    <t>PILAR FE. CHATO COM SAPATA - PINTADO SOBRE GALV. PILAR COM SAPATA SUPERIOR E INFERIOR PILAR INCLINADO</t>
  </si>
  <si>
    <t xml:space="preserve"> 3.2.6.8 </t>
  </si>
  <si>
    <t xml:space="preserve"> SPP7 </t>
  </si>
  <si>
    <t>PILAR FE. CHATO COM SAPATA - PINTADO SOBRE GALV. PILAR COM SAPATA SUPERIOR E INFERIOR PILAR RETO</t>
  </si>
  <si>
    <t xml:space="preserve"> 3.2.6.9 </t>
  </si>
  <si>
    <t xml:space="preserve"> SPP8 </t>
  </si>
  <si>
    <t>PERFIL TUBULAR AÇO GALVANIZADO PINTADO Código: Unidade: 60x40mm PARA PEITORIL</t>
  </si>
  <si>
    <t xml:space="preserve"> 3.2.6.10 </t>
  </si>
  <si>
    <t xml:space="preserve"> SPP9 </t>
  </si>
  <si>
    <t>PERFIL TUBULAR EM AÇO GALVANIZADO PINTADO diametro=38mm PARA CORRIMÃO</t>
  </si>
  <si>
    <t xml:space="preserve"> 3.2.6.11 </t>
  </si>
  <si>
    <t xml:space="preserve"> SPQ0 </t>
  </si>
  <si>
    <t>FRETE E INSTALAÇÃO DE CONJUNTO DE GUARDA-CORPO (PILAR E PAINEL GRADIL)</t>
  </si>
  <si>
    <t xml:space="preserve"> 3.3 </t>
  </si>
  <si>
    <t>ITENS COMPLEMENTARES</t>
  </si>
  <si>
    <t xml:space="preserve"> 3.3.1 </t>
  </si>
  <si>
    <t xml:space="preserve"> 0307736 </t>
  </si>
  <si>
    <t>JUNTA DE DILATAÇÃO EM ELASTÔMERO E PERFIL VV - L = 40 MM E H = 70 MM - FORNECIMENTO E INSTALAÇÃO</t>
  </si>
  <si>
    <t xml:space="preserve"> 3.3.2 </t>
  </si>
  <si>
    <t xml:space="preserve"> SPT4 </t>
  </si>
  <si>
    <t>LINHA DE VIDA</t>
  </si>
  <si>
    <t xml:space="preserve"> 3.4 </t>
  </si>
  <si>
    <t>HIDRÁULICA E DRENAGEM</t>
  </si>
  <si>
    <t xml:space="preserve"> 3.4.1 </t>
  </si>
  <si>
    <t xml:space="preserve"> SPO33 </t>
  </si>
  <si>
    <t>TUBO PVC D=4" (BUZINOTES) c=50cm - FORNECIMENTO E INSTALACAO</t>
  </si>
  <si>
    <t xml:space="preserve"> 3.4.2 </t>
  </si>
  <si>
    <t xml:space="preserve"> 83681 </t>
  </si>
  <si>
    <t>TUBO PVC D=4" COM MATERIAL DRENANTE PARA DRENO/BARBACA - FORNECIMENTO E INSTALACAO</t>
  </si>
  <si>
    <t xml:space="preserve"> 3.4.3 </t>
  </si>
  <si>
    <t xml:space="preserve"> 95694 </t>
  </si>
  <si>
    <t>CURVA 90 GRAUS, PVC, SERIE R, ÁGUA PLUVIAL, DN 100 MM, JUNTA ELÁSTICA, FORNECIDO E INSTALADO EM RAMAL DE ENCAMINHAMENTO. AF_06/2022</t>
  </si>
  <si>
    <t xml:space="preserve"> 3.4.4 </t>
  </si>
  <si>
    <t xml:space="preserve"> 89710 </t>
  </si>
  <si>
    <t>RALO SECO, PVC, DN 100 X 40 MM, JUNTA SOLDÁVEL, FORNECIDO E INSTALADO EM RAMAL DE DESCARGA OU EM RAMAL DE ESGOTO SANITÁRIO. AF_08/2022</t>
  </si>
  <si>
    <t xml:space="preserve"> 3.4.5 </t>
  </si>
  <si>
    <t xml:space="preserve"> SPQ3 </t>
  </si>
  <si>
    <t>GRELHA EM FERRO NODULAR - 200 x1000 x 35</t>
  </si>
  <si>
    <t xml:space="preserve"> 3.4.6 </t>
  </si>
  <si>
    <t xml:space="preserve"> SPQ4 </t>
  </si>
  <si>
    <t>GRELHA EM FERRO NODULAR - 400 x 1000 x 35</t>
  </si>
  <si>
    <t xml:space="preserve"> 3.4.7 </t>
  </si>
  <si>
    <t xml:space="preserve"> SPQ5 </t>
  </si>
  <si>
    <t>CANALETA E GRELHA (POLIPROPILE PRETO - MÓDULO 100)</t>
  </si>
  <si>
    <t xml:space="preserve"> 3.4.8 </t>
  </si>
  <si>
    <t xml:space="preserve"> SPQ6 </t>
  </si>
  <si>
    <t>ELEMENTO DE CONEXÃO COM TAMPA - CX DE INSPEÇÃO POLIPR. PRETO</t>
  </si>
  <si>
    <t xml:space="preserve"> 3.4.9 </t>
  </si>
  <si>
    <t xml:space="preserve"> 94800 </t>
  </si>
  <si>
    <t>TORNEIRA DE BOIA PARA CAIXA D'ÁGUA, ROSCÁVEL, 2" - FORNECIMENTO E INSTALAÇÃO. AF_08/2021</t>
  </si>
  <si>
    <t xml:space="preserve"> 3.4.10 </t>
  </si>
  <si>
    <t xml:space="preserve"> SPQ7 </t>
  </si>
  <si>
    <t>CANALETA EM AÇO GALVANIZADO (PERFIL C 100x50mm)</t>
  </si>
  <si>
    <t xml:space="preserve"> 3.4.11 </t>
  </si>
  <si>
    <t xml:space="preserve"> SPQ8 </t>
  </si>
  <si>
    <t>RUFOS EM CHAPA METÁLICA GALVANIZADA</t>
  </si>
  <si>
    <t xml:space="preserve"> 3.4.12 </t>
  </si>
  <si>
    <t xml:space="preserve"> 2003864 </t>
  </si>
  <si>
    <t>ESGOTAMENTO DE ÁGUA COM BOMBA SUBMERSA</t>
  </si>
  <si>
    <t>H</t>
  </si>
  <si>
    <t xml:space="preserve"> 3.4.13 </t>
  </si>
  <si>
    <t xml:space="preserve"> 3806408 </t>
  </si>
  <si>
    <t>DRENO DE PVC D = 75 MM - FORNECIMENTO E INSTALAÇÃO</t>
  </si>
  <si>
    <t xml:space="preserve"> 3.5 </t>
  </si>
  <si>
    <t>ABRIGO</t>
  </si>
  <si>
    <t xml:space="preserve"> 3.5.1 </t>
  </si>
  <si>
    <t xml:space="preserve"> 93358 </t>
  </si>
  <si>
    <t>ESCAVAÇÃO MANUAL DE VALA. AF_09/2024</t>
  </si>
  <si>
    <t xml:space="preserve"> 3.5.2 </t>
  </si>
  <si>
    <t xml:space="preserve"> 89282 </t>
  </si>
  <si>
    <t>ALVENARIA ESTRUTURAL DE BLOCOS CERÂMICOS 14X19X39, (ESPESSURA DE 14 CM), UTILIZANDO PALHETA E ARGAMASSA DE ASSENTAMENTO COM PREPARO EM BETONEIRA. AF_03/2023</t>
  </si>
  <si>
    <t xml:space="preserve"> 3.5.3 </t>
  </si>
  <si>
    <t xml:space="preserve"> 96624 </t>
  </si>
  <si>
    <t>LASTRO COM MATERIAL GRANULAR (PEDRA BRITADA N.2), APLICADO EM PISOS OU LAJES SOBRE SOLO, ESPESSURA DE *10 CM*. AF_01/2024</t>
  </si>
  <si>
    <t xml:space="preserve"> 3.5.4 </t>
  </si>
  <si>
    <t xml:space="preserve"> 84798 </t>
  </si>
  <si>
    <t>TAMPAO FOFO P/ CAIXA R1 PADRAO TELEBRAS COMPLETO - FORNECIMENTO E INSTALACAO</t>
  </si>
  <si>
    <t xml:space="preserve"> 4.1 </t>
  </si>
  <si>
    <t>REQUADRO BLOCO E</t>
  </si>
  <si>
    <t xml:space="preserve"> 4.1.1 </t>
  </si>
  <si>
    <t xml:space="preserve"> 4.1.2 </t>
  </si>
  <si>
    <t xml:space="preserve"> 4.1.3 </t>
  </si>
  <si>
    <t xml:space="preserve"> 92507 </t>
  </si>
  <si>
    <t>MONTAGEM E DESMONTAGEM DE FÔRMA DE LAJE MACIÇA COM ÁREA MÉDIA MENOR OU IGUAL A 20 M², PÉ-DIREITO DUPLO, EM CHAPA DE MADEIRA COMPENSADA RESINADA, 2 UTILIZAÇÕES. AF_12/2015</t>
  </si>
  <si>
    <t xml:space="preserve"> 4.1.4 </t>
  </si>
  <si>
    <t xml:space="preserve"> 97627 </t>
  </si>
  <si>
    <t>DEMOLIÇÃO DE PILARES E VIGAS EM CONCRETO ARMADO, DE FORMA MECANIZADA COM MARTELETE, SEM REAPROVEITAMENTO. AF_09/2023</t>
  </si>
  <si>
    <t xml:space="preserve"> 4.1.5 </t>
  </si>
  <si>
    <t xml:space="preserve"> 1408021 </t>
  </si>
  <si>
    <t>PERFURAÇÃO EM CONCRETO COM COROA DIAMANTADA - D = 16 MM</t>
  </si>
  <si>
    <t xml:space="preserve"> 4.2 </t>
  </si>
  <si>
    <t>PASSARELA DE ACESSO ELEVADOR 01</t>
  </si>
  <si>
    <t xml:space="preserve"> 4.2.1 </t>
  </si>
  <si>
    <t xml:space="preserve"> 4.2.2 </t>
  </si>
  <si>
    <t xml:space="preserve"> 96534 </t>
  </si>
  <si>
    <t>FABRICAÇÃO, MONTAGEM E DESMONTAGEM DE FÔRMA PARA BLOCO DE COROAMENTO, EM MADEIRA SERRADA, E=25 MM, 4 UTILIZAÇÕES. AF_01/2024</t>
  </si>
  <si>
    <t xml:space="preserve"> 4.2.3 </t>
  </si>
  <si>
    <t xml:space="preserve"> 96536 </t>
  </si>
  <si>
    <t>FABRICAÇÃO, MONTAGEM E DESMONTAGEM DE FÔRMA PARA VIGA BALDRAME, EM MADEIRA SERRADA, E=25 MM, 4 UTILIZAÇÕES. AF_01/2024</t>
  </si>
  <si>
    <t xml:space="preserve"> 4.2.4 </t>
  </si>
  <si>
    <t xml:space="preserve"> 4.2.5 </t>
  </si>
  <si>
    <t xml:space="preserve"> 4.2.6 </t>
  </si>
  <si>
    <t xml:space="preserve"> 4.2.7 </t>
  </si>
  <si>
    <t xml:space="preserve"> 92408 </t>
  </si>
  <si>
    <t>MONTAGEM E DESMONTAGEM DE FÔRMA DE PILARES RETANGULARES E ESTRUTURAS SIMILARES COM ÁREA MÉDIA DAS SEÇÕES MENOR OU IGUAL A 0,25 M², PÉ-DIREITO SIMPLES, EM MADEIRA SERRADA, 1 UTILIZAÇÃO. AF_12/2015</t>
  </si>
  <si>
    <t xml:space="preserve"> 4.2.8 </t>
  </si>
  <si>
    <t xml:space="preserve"> 92481 </t>
  </si>
  <si>
    <t>MONTAGEM E DESMONTAGEM DE FÔRMA DE LAJE MACIÇA COM ÁREA MÉDIA MENOR OU IGUAL A 20 M², PÉ-DIREITO SIMPLES, EM MADEIRA SERRADA, 1 UTILIZAÇÃO. AF_12/2015</t>
  </si>
  <si>
    <t xml:space="preserve"> 4.2.9 </t>
  </si>
  <si>
    <t xml:space="preserve"> 4.3 </t>
  </si>
  <si>
    <t>TORRES DO ELEVADOR 01 E 02</t>
  </si>
  <si>
    <t xml:space="preserve"> 4.3.1 </t>
  </si>
  <si>
    <t xml:space="preserve"> 4.3.2 </t>
  </si>
  <si>
    <t xml:space="preserve"> 96530 </t>
  </si>
  <si>
    <t>FABRICAÇÃO, MONTAGEM E DESMONTAGEM DE FÔRMA PARA VIGA BALDRAME, EM MADEIRA SERRADA, E=25 MM, 1 UTILIZAÇÃO. AF_01/2024</t>
  </si>
  <si>
    <t xml:space="preserve"> 4.3.3 </t>
  </si>
  <si>
    <t xml:space="preserve"> 96531 </t>
  </si>
  <si>
    <t>FABRICAÇÃO, MONTAGEM E DESMONTAGEM DE FÔRMA PARA BLOCO DE COROAMENTO, EM MADEIRA SERRADA, E=25 MM, 2 UTILIZAÇÕES. AF_01/2024</t>
  </si>
  <si>
    <t xml:space="preserve"> 4.3.4 </t>
  </si>
  <si>
    <t xml:space="preserve"> 4.3.5 </t>
  </si>
  <si>
    <t xml:space="preserve"> 4.3.6 </t>
  </si>
  <si>
    <t xml:space="preserve"> 89994 </t>
  </si>
  <si>
    <t>GRAUTEAMENTO DE CINTA INTERMEDIÁRIA OU DE CONTRAVERGA EM ALVENARIA ESTRUTURAL. AF_09/2021</t>
  </si>
  <si>
    <t xml:space="preserve"> 4.3.7 </t>
  </si>
  <si>
    <t xml:space="preserve"> 89993 </t>
  </si>
  <si>
    <t>GRAUTEAMENTO VERTICAL EM ALVENARIA ESTRUTURAL. AF_09/2021</t>
  </si>
  <si>
    <t xml:space="preserve"> 4.3.8 </t>
  </si>
  <si>
    <t xml:space="preserve"> 89473 </t>
  </si>
  <si>
    <t>ALVENARIA DE BLOCOS DE CONCRETO ESTRUTURAL 14X19X39 CM, (ESPESSURA 14 CM) FBK = 14,0 MPA, PARA PAREDES COM ÁREA LÍQUIDA MAIOR OU IGUAL A 6M², SEM VÃOS, UTILIZANDO COLHER DE PEDREIRO. AF_12/2014</t>
  </si>
  <si>
    <t xml:space="preserve"> 4.3.9 </t>
  </si>
  <si>
    <t xml:space="preserve"> 92448 </t>
  </si>
  <si>
    <t>MONTAGEM E DESMONTAGEM DE FÔRMA DE VIGA, ESCORAMENTO COM PONTALETE DE MADEIRA, PÉ-DIREITO SIMPLES, EM MADEIRA SERRADA, 4 UTILIZAÇÕES. AF_09/2020</t>
  </si>
  <si>
    <t xml:space="preserve"> 4.3.10 </t>
  </si>
  <si>
    <t xml:space="preserve"> 4.3.11 </t>
  </si>
  <si>
    <t xml:space="preserve"> 74202/002 </t>
  </si>
  <si>
    <t>LAJE PRE-MOLDADA P/PISO, SOBRECARGA 200KG/M2, VAOS ATE 3,50M/E=8CM, C/LAJOTAS E CAP.C/CONC FCK=20MPA, 4CM, INTER-EIXO 38CM, C/ESCORAMENTO (REAPR.3X) E FERRAGEM NEGATIVA</t>
  </si>
  <si>
    <t xml:space="preserve"> 4.4 </t>
  </si>
  <si>
    <t>BLOCOS DAS BASES DOS POSTES</t>
  </si>
  <si>
    <t xml:space="preserve"> 4.4.1 </t>
  </si>
  <si>
    <t xml:space="preserve"> 4.4.2 </t>
  </si>
  <si>
    <t xml:space="preserve"> 4.4.3 </t>
  </si>
  <si>
    <t xml:space="preserve"> 4.4.4 </t>
  </si>
  <si>
    <t xml:space="preserve"> 5.1 </t>
  </si>
  <si>
    <t>FIOS E CABOS</t>
  </si>
  <si>
    <t xml:space="preserve"> 5.1.1 </t>
  </si>
  <si>
    <t xml:space="preserve"> 91927 </t>
  </si>
  <si>
    <t>CABO DE COBRE FLEXÍVEL ISOLADO, 2,5 MM², ANTI-CHAMA 0,6/1,0 KV, PARA CIRCUITOS TERMINAIS - FORNECIMENTO E INSTALAÇÃO. AF_03/2023</t>
  </si>
  <si>
    <t xml:space="preserve"> 5.1.2 </t>
  </si>
  <si>
    <t xml:space="preserve"> 91929 </t>
  </si>
  <si>
    <t>CABO DE COBRE FLEXÍVEL ISOLADO, 4 MM², ANTI-CHAMA 0,6/1,0 KV, PARA CIRCUITOS TERMINAIS - FORNECIMENTO E INSTALAÇÃO. AF_03/2023</t>
  </si>
  <si>
    <t xml:space="preserve"> 5.1.3 </t>
  </si>
  <si>
    <t xml:space="preserve"> 91931 </t>
  </si>
  <si>
    <t>CABO DE COBRE FLEXÍVEL ISOLADO, 6 MM², ANTI-CHAMA 0,6/1,0 KV, PARA CIRCUITOS TERMINAIS - FORNECIMENTO E INSTALAÇÃO. AF_03/2023</t>
  </si>
  <si>
    <t xml:space="preserve"> 5.1.4 </t>
  </si>
  <si>
    <t xml:space="preserve"> 91933 </t>
  </si>
  <si>
    <t>CABO DE COBRE FLEXÍVEL ISOLADO, 10 MM², ANTI-CHAMA 0,6/1,0 KV, PARA CIRCUITOS TERMINAIS - FORNECIMENTO E INSTALAÇÃO. AF_03/2023</t>
  </si>
  <si>
    <t xml:space="preserve"> 5.1.5 </t>
  </si>
  <si>
    <t xml:space="preserve"> 91935 </t>
  </si>
  <si>
    <t>CABO DE COBRE FLEXÍVEL ISOLADO, 16 MM², ANTI-CHAMA 0,6/1,0 KV, PARA CIRCUITOS TERMINAIS - FORNECIMENTO E INSTALAÇÃO. AF_03/2023</t>
  </si>
  <si>
    <t xml:space="preserve"> 5.1.6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</si>
  <si>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</si>
  <si>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</si>
  <si>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5.1.7 </t>
  </si>
  <si>
    <t xml:space="preserve"> 92988 </t>
  </si>
  <si>
    <t>CABO DE COBRE FLEXÍVEL ISOLADO, 50 MM², ANTI-CHAMA 0,6/1,0 KV, PARA REDE ENTERRADA DE DISTRIBUIÇÃO DE ENERGIA ELÉTRICA - FORNECIMENTO E INSTALAÇÃO. AF_12/2021</t>
  </si>
  <si>
    <t xml:space="preserve"> 5.1.8 </t>
  </si>
  <si>
    <t xml:space="preserve"> 92990 </t>
  </si>
  <si>
    <t>CABO DE COBRE FLEXÍVEL ISOLADO, 70 MM², ANTI-CHAMA 0,6/1,0 KV, PARA REDE ENTERRADA DE DISTRIBUIÇÃO DE ENERGIA ELÉTRICA - FORNECIMENTO E INSTALAÇÃO. AF_12/2021</t>
  </si>
  <si>
    <t xml:space="preserve"> 5.1.9 </t>
  </si>
  <si>
    <t xml:space="preserve"> 92992 </t>
  </si>
  <si>
    <t>CABO DE COBRE FLEXÍVEL ISOLADO, 95 MM², ANTI-CHAMA 0,6/1,0 KV, PARA REDE ENTERRADA DE DISTRIBUIÇÃO DE ENERGIA ELÉTRICA - FORNECIMENTO E INSTALAÇÃO. AF_12/2021</t>
  </si>
  <si>
    <t xml:space="preserve"> 5.2 </t>
  </si>
  <si>
    <t>ELETRODUTOS E ACESSÓRIOS</t>
  </si>
  <si>
    <t xml:space="preserve"> 5.2.1 </t>
  </si>
  <si>
    <t xml:space="preserve"> 95746 </t>
  </si>
  <si>
    <t>ELETRODUTO DE AÇO GALVANIZADO, CLASSE LEVE, DN 25 MM (1), APARENTE, INSTALADO EM TETO - FORNECIMENTO E INSTALAÇÃO. AF_11/2016_P</t>
  </si>
  <si>
    <t xml:space="preserve"> 5.2.2 </t>
  </si>
  <si>
    <t xml:space="preserve"> 95748 </t>
  </si>
  <si>
    <t>ELETRODUTO DE AÇO GALVANIZADO, CLASSE SEMI PESADO, DN 40 MM (1 1/2 ), APARENTE, INSTALADO EM TETO - FORNECIMENTO E INSTALAÇÃO. AF_11/2016_P</t>
  </si>
  <si>
    <t xml:space="preserve"> 5.2.3 </t>
  </si>
  <si>
    <t xml:space="preserve"> 72316 </t>
  </si>
  <si>
    <t>ELETRODUTO DE ACO GALVANIZADO ELETROLITICO DN 75MM (3), TIPO SEMI-PESADO - FORNECIMENTO E INSTALACAO</t>
  </si>
  <si>
    <t xml:space="preserve"> 5.2.4 </t>
  </si>
  <si>
    <t xml:space="preserve"> 72311 </t>
  </si>
  <si>
    <t>ELETRODUTO DE ACO GALVANIZADO ELETROLITICO DN 50MM (2 ), TIPO SEMI-PESADO - FORNECIMENTO E INSTALACAO</t>
  </si>
  <si>
    <t xml:space="preserve"> 5.2.5 </t>
  </si>
  <si>
    <t xml:space="preserve"> 91864 </t>
  </si>
  <si>
    <t>ELETRODUTO RÍGIDO ROSCÁVEL, PVC, DN 32 MM (1"), PARA CIRCUITOS TERMINAIS, INSTALADO EM FORRO - FORNECIMENTO E INSTALAÇÃO. AF_03/2023</t>
  </si>
  <si>
    <t xml:space="preserve"> 5.2.6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</si>
  <si>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</si>
  <si>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</si>
  <si>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5.2.7 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</si>
  <si>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</si>
  <si>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</si>
  <si>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5.2.8 </t>
  </si>
  <si>
    <t xml:space="preserve"> 93011 </t>
  </si>
  <si>
    <t>ELETRODUTO RÍGIDO ROSCÁVEL, PVC, DN 85 MM (3"), PARA REDE ENTERRADA DE DISTRIBUIÇÃO DE ENERGIA ELÉTRICA - FORNECIMENTO E INSTALAÇÃO. AF_12/2021</t>
  </si>
  <si>
    <t xml:space="preserve"> 5.2.9 </t>
  </si>
  <si>
    <t xml:space="preserve"> ED-19515 </t>
  </si>
  <si>
    <t>SETOP</t>
  </si>
  <si>
    <t>ELETROCALHA LISA (200X100)MM EM CHAPA DE AÇO GALVANIZADO #18, COM TRATAMENTO PRÉ ZINCADO, INCLUSIVE TAMPA DE ENCAIXE, FIXAÇÃO SUPERIOR, CONEXÕES E ACESSÓRIOS</t>
  </si>
  <si>
    <t xml:space="preserve"> 5.3 </t>
  </si>
  <si>
    <t>CAIXAS</t>
  </si>
  <si>
    <t xml:space="preserve"> 5.3.1 </t>
  </si>
  <si>
    <t xml:space="preserve"> 95802 </t>
  </si>
  <si>
    <t>CONDULETE DE ALUMÍNIO, TIPO X, PARA ELETRODUTO DE AÇO GALVANIZADO DN 25 MM (1''), APARENTE - FORNECIMENTO E INSTALAÇÃO. AF_10/2022</t>
  </si>
  <si>
    <t xml:space="preserve"> 5.3.2 </t>
  </si>
  <si>
    <t xml:space="preserve"> 061875 </t>
  </si>
  <si>
    <t>SBC</t>
  </si>
  <si>
    <t>CONDULETE ALUMINIO ""X"" 1.1/2"" COM TAMPA</t>
  </si>
  <si>
    <t xml:space="preserve"> 5.3.3 </t>
  </si>
  <si>
    <t xml:space="preserve"> 061232 </t>
  </si>
  <si>
    <t>CONDULETE ALUMINIO ""X"" 2"" COM TAMPA</t>
  </si>
  <si>
    <t xml:space="preserve"> 5.3.4 </t>
  </si>
  <si>
    <t xml:space="preserve"> 061234 </t>
  </si>
  <si>
    <t>CONDULETE ALUMINIO ""X"" 3"" COM TAMPA</t>
  </si>
  <si>
    <t xml:space="preserve"> 5.3.5 </t>
  </si>
  <si>
    <t xml:space="preserve"> 9005042 </t>
  </si>
  <si>
    <t>CAIXA DE PASSAGEM EM CHAPA METÁLICA COM TAMPA PARAFUSADA - 40X40X15CM</t>
  </si>
  <si>
    <t xml:space="preserve"> 5.3.6 </t>
  </si>
  <si>
    <t xml:space="preserve"> 9005050 </t>
  </si>
  <si>
    <t>CAIXA DE PASSAGEM EM CHAPA METÁLICA COM PORTA E FECHADURA - 40X40X15CM - USO PARA TELEFONIA</t>
  </si>
  <si>
    <t xml:space="preserve"> 5.3.7 </t>
  </si>
  <si>
    <t xml:space="preserve"> 09.06.026 </t>
  </si>
  <si>
    <t>CAIXA DE PASSAGEM EM ALVENARIA DE 0,60X0,60X0,60 M</t>
  </si>
  <si>
    <t xml:space="preserve"> 5.4 </t>
  </si>
  <si>
    <t>QUADROS DE LUZ</t>
  </si>
  <si>
    <t xml:space="preserve"> 5.4.1 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</si>
  <si>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</si>
  <si>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</si>
  <si>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 xml:space="preserve"> 5.4.2 </t>
  </si>
  <si>
    <t xml:space="preserve"> 74130/006 </t>
  </si>
  <si>
    <t>DISJUNTOR TERMOMAGNETICO TRIPOLAR PADRAO NEMA (AMERICANO) 125 A 150A 240V, FORNECIMENTO E INSTALACAO</t>
  </si>
  <si>
    <t xml:space="preserve"> 5.5 </t>
  </si>
  <si>
    <t>SISTEMAS DE ATERRAMENTO</t>
  </si>
  <si>
    <t xml:space="preserve"> 5.5.1 </t>
  </si>
  <si>
    <t xml:space="preserve"> 96973 </t>
  </si>
  <si>
    <t>CORDOALHA DE COBRE NU 35 MM², NÃO ENTERRADA, COM ISOLADOR - FORNECIMENTO E INSTALAÇÃO. AF_08/2023</t>
  </si>
  <si>
    <t xml:space="preserve"> 5.5.2 </t>
  </si>
  <si>
    <t xml:space="preserve"> 96974 </t>
  </si>
  <si>
    <t>CORDOALHA DE COBRE NU 50 MM², NÃO ENTERRADA, COM ISOLADOR - FORNECIMENTO E INSTALAÇÃO. AF_08/2023</t>
  </si>
  <si>
    <t xml:space="preserve"> 5.5.3 </t>
  </si>
  <si>
    <t xml:space="preserve"> 73782/002 </t>
  </si>
  <si>
    <t>TERMINAL METALICO A PRESSAO PARA 1 CABO DE 50 MM2 - FORNECIMENTO E INSTALACAO</t>
  </si>
  <si>
    <t xml:space="preserve"> 5.5.4 </t>
  </si>
  <si>
    <t xml:space="preserve"> 98111 </t>
  </si>
  <si>
    <t>CAIXA DE INSPEÇÃO PARA ATERRAMENTO, CIRCULAR, EM POLIETILENO, DIÂMETRO INTERNO = 0,3 M. AF_12/2020</t>
  </si>
  <si>
    <t xml:space="preserve"> 5.5.5 </t>
  </si>
  <si>
    <t xml:space="preserve"> 96985 </t>
  </si>
  <si>
    <t>HASTE DE ATERRAMENTO, DIÂMETRO 5/8", COM 3 METROS - FORNECIMENTO E INSTALAÇÃO. AF_08/2023</t>
  </si>
  <si>
    <t xml:space="preserve"> 5.5.6 </t>
  </si>
  <si>
    <t xml:space="preserve"> SPDA-BAR-010 </t>
  </si>
  <si>
    <t>BARRA CHATA DE ALUMÍNIO 7/8" X 1/8" X 3M</t>
  </si>
  <si>
    <t xml:space="preserve"> 5.5.7 </t>
  </si>
  <si>
    <t xml:space="preserve"> 96989 </t>
  </si>
  <si>
    <t>CAPTOR TIPO FRANKLIN PARA SPDA - FORNECIMENTO E INSTALAÇÃO. AF_08/2023</t>
  </si>
  <si>
    <t xml:space="preserve"> 5.5.8 </t>
  </si>
  <si>
    <t xml:space="preserve"> 42.05.070 </t>
  </si>
  <si>
    <t>SINALIZADOR DE OBSTÁCULO DUPLO, COM CÉLULA FOTOELÉTRICA</t>
  </si>
  <si>
    <t xml:space="preserve"> 5.5.9 </t>
  </si>
  <si>
    <t xml:space="preserve"> 96987 </t>
  </si>
  <si>
    <t>BASE METÁLICA PARA MASTRO 1 ½"  PARA SPDA - FORNECIMENTO E INSTALAÇÃO. AF_08/2023</t>
  </si>
  <si>
    <t xml:space="preserve"> 5.5.10 </t>
  </si>
  <si>
    <t xml:space="preserve"> 96988 </t>
  </si>
  <si>
    <t>MASTRO 1 ½", COM 3 METROS, PARA SPDA - FORNECIMENTO E INSTALAÇÃO. AF_08/2023</t>
  </si>
  <si>
    <t xml:space="preserve"> 5.5.11 </t>
  </si>
  <si>
    <t xml:space="preserve"> 72315 </t>
  </si>
  <si>
    <t>TERMINAL AEREO EM ACO GALVANIZADO COM BASE DE FIXACAO H = 30CM</t>
  </si>
  <si>
    <t xml:space="preserve"> 5.6 </t>
  </si>
  <si>
    <t>ILUMINAÇÃO DA PASSARELA E ILUMINAÇÃO PÚBLICA</t>
  </si>
  <si>
    <t xml:space="preserve"> 5.6.1 </t>
  </si>
  <si>
    <t xml:space="preserve"> SPO57 </t>
  </si>
  <si>
    <t>FORNECIMENTO DE PROJETOR ILUMINAÇÃO PÚBLICA PARA POSTE,  100 W, CORPO DE ALUMÍNIO E LENTES DE POLICARBONATO OU VIDRO BOROSSILICATO, GRAU DE PROTEÇÃO IP 66,ÍNDICE DE REPODUÇÃO DE COR (IRC) ≥ 70, INTERVALO DE TEMPERATURA AMBIENTE: -5ºC A 45ºC, GRAU DE RESISTÊNCIA A IMPACTOS (IK) ≥ 08, VIDA ÚTIL ≥ 77.000H,  FATOR DE POTÊNCIA (FP)&gt; 0,9 , TEMPERATURA DE COR (TC) : 4000K ≤ TC ≤ 5000K,  EFICIÊNCIA LUMINOSA ≥ 160 LM/W</t>
  </si>
  <si>
    <t xml:space="preserve"> 5.6.2 </t>
  </si>
  <si>
    <t xml:space="preserve"> SPO58 </t>
  </si>
  <si>
    <t>FORNECIMENTO DE PROJETOR LED, 100 W,  CORPO DE ALUMÍNIO E LENTES DE VIDRO TEMPERADO, GRAU DE PROTEÇÃO MÍNIMO IP 65,ÍNDICE DE REPODUÇÃO DE COR (IRC) ≥ 70, INTERVALO DE TEMPERATURA AMBIENTE: -10ºC A 40ºC, GRAU DE RESISTÊNCIA A IMPACTOS (IK) ≥ 06, VIDA ÚTIL ≥ 25.000H,  FATOR DE POTÊNCIA (FP)&gt; 0,9 , TEMPERATURA DE COR (TC) : 5000K ≤ TC ≤ 6500K,  EFICIÊNCIA LUMINOSA ≥ 90 LM/W</t>
  </si>
  <si>
    <t xml:space="preserve"> 5.6.3 </t>
  </si>
  <si>
    <t xml:space="preserve"> SPS1 </t>
  </si>
  <si>
    <t>FORNECIMENTO DE POSTE COM 20 M DE ALTURA COM BASE E CHUMBADORES INCLUSOS, SUPORTE PARA 11 PROJETORES POR POSTE</t>
  </si>
  <si>
    <t xml:space="preserve"> 5.6.4 </t>
  </si>
  <si>
    <t xml:space="preserve"> SPO59 </t>
  </si>
  <si>
    <t>INSTALAÇÃO DOS POSTES E SEUS PROJETORES</t>
  </si>
  <si>
    <t xml:space="preserve"> 5.6.5 </t>
  </si>
  <si>
    <t xml:space="preserve"> SPO60 </t>
  </si>
  <si>
    <t>INSTALAÇÃO DOS PROJETORES (COBERTURA DOS ELEVADORES) E DA COBERTURA DO  BLOCO E</t>
  </si>
  <si>
    <t xml:space="preserve"> 5.6.6 </t>
  </si>
  <si>
    <t xml:space="preserve"> SPO62 </t>
  </si>
  <si>
    <t>PASSAGEM DOS CABOS DE ALIMENTAÇÃO DAS LUMINÁRIAS DOS POSTES E PROJETORES</t>
  </si>
  <si>
    <t xml:space="preserve"> 5.6.7 </t>
  </si>
  <si>
    <t xml:space="preserve"> SPO61 </t>
  </si>
  <si>
    <t>LOCAÇÃO DE ANDAIME METÁLICO TUBULAR - INCLUSO MONTAGEM E DESMONTAGEM</t>
  </si>
  <si>
    <t>M X MÊS</t>
  </si>
  <si>
    <t xml:space="preserve"> 5.6.8 </t>
  </si>
  <si>
    <t xml:space="preserve"> SPO63 </t>
  </si>
  <si>
    <t>LUMINÁRIA LINEAR TIPO CALHA, EM ALUMINIO, ACABAMENTO PRETA, P/1X T8, 120CM - FORNECIMENTO E INSTALAÇÃO</t>
  </si>
  <si>
    <t xml:space="preserve"> 5.6.9 </t>
  </si>
  <si>
    <t xml:space="preserve"> SPO64 </t>
  </si>
  <si>
    <t>PROJETOR LED DE EMBUTIR , 18W, GRAU DE PROTEÇÃO (IP)≥ 67, ÍNDICE DE REPRODUÇÃO DE COR ≥ 70,  EFICIÊNCIA LUMINOSA ≥ 72 LM/W, FATOR DE POTÊNCIA (FP)&gt;0,9, VIDA ÚTIL: 25.000 H. REF STELLA STH8709/30 - FORNECIMENTO E INSTALAÇÃO</t>
  </si>
  <si>
    <t xml:space="preserve"> 5.6.10 </t>
  </si>
  <si>
    <t xml:space="preserve"> 9083051 </t>
  </si>
  <si>
    <t>FOTOCELULA SOLAR-RELÊ FOTOELÉTRICO CAPACIDADE - 1000W</t>
  </si>
  <si>
    <t xml:space="preserve"> 5.6.11 </t>
  </si>
  <si>
    <t xml:space="preserve"> 9073060 </t>
  </si>
  <si>
    <t>RECOLOCAÇÃO DE POSTE DE FERRO, INCLUSIVE BASE DE FIXAÇÃO</t>
  </si>
  <si>
    <t xml:space="preserve"> 6.1 </t>
  </si>
  <si>
    <t>REVESTIMENTOS DE PISOS</t>
  </si>
  <si>
    <t xml:space="preserve"> 6.1.1 </t>
  </si>
  <si>
    <t xml:space="preserve"> 03.01.250 </t>
  </si>
  <si>
    <t>DEMOLIÇÃO MECANIZADA DE PAVIMENTO OU PISO EM CONCRETO, INCLUSIVE FRAGMENTAÇÃO E ACOMODAÇÃO DO MATERIAL</t>
  </si>
  <si>
    <t xml:space="preserve"> 6.1.2 </t>
  </si>
  <si>
    <t xml:space="preserve"> 94107 </t>
  </si>
  <si>
    <t>LASTRO COM PREPARO DE FUNDO, LARGURA MAIOR OU IGUAL A 1,5 M, COM CAMADA DE BRITA, LANÇAMENTO MANUAL. AF_08/2020</t>
  </si>
  <si>
    <t xml:space="preserve"> 6.1.3 </t>
  </si>
  <si>
    <t xml:space="preserve"> 98670 </t>
  </si>
  <si>
    <t>PISO EM LADRILHO HIDRÁULICO APLICADO EM AMBIENTES INTERNOS, INCLUSO APLICAÇÃO DE RESINA. AF_06/2018</t>
  </si>
  <si>
    <t xml:space="preserve"> 6.1.4 </t>
  </si>
  <si>
    <t xml:space="preserve"> 93682 </t>
  </si>
  <si>
    <t>EXECUÇÃO DE VIA EM PISO INTERTRAVADO, COM BLOCO RETANGULAR COLORIDO DE 20 X 10 CM, ESPESSURA 8 CM. AF_12/2015</t>
  </si>
  <si>
    <t xml:space="preserve"> 6.1.5 </t>
  </si>
  <si>
    <t xml:space="preserve"> 94995 </t>
  </si>
  <si>
    <t>EXECUÇÃO DE PASSEIO (CALÇADA) OU PISO DE CONCRETO COM CONCRETO MOLDADO IN LOCO, USINADO, ACABAMENTO CONVENCIONAL, ESPESSURA 8 CM, ARMADO. AF_08/2022</t>
  </si>
  <si>
    <t xml:space="preserve"> 6.2 </t>
  </si>
  <si>
    <t>TRATAMENTO DE CONCRETO</t>
  </si>
  <si>
    <t xml:space="preserve"> 6.2.1 </t>
  </si>
  <si>
    <t xml:space="preserve"> SPS3 </t>
  </si>
  <si>
    <t>TRATAMENTO DE CONCRETO COM VERNIZ ANTI-PICHAÇÃO</t>
  </si>
  <si>
    <t xml:space="preserve"> 6.2.2 </t>
  </si>
  <si>
    <t xml:space="preserve"> SPS4 </t>
  </si>
  <si>
    <t>TRATAMENTO DE CONCRETO COM HIDROFUGANTE POLIURETANO</t>
  </si>
  <si>
    <t xml:space="preserve"> 6.2.3 </t>
  </si>
  <si>
    <t xml:space="preserve"> SPS6 </t>
  </si>
  <si>
    <t>RESINA DPS PARA PISO - FORNECIMENTO E APLICAÇÃO</t>
  </si>
  <si>
    <t xml:space="preserve"> 6.3 </t>
  </si>
  <si>
    <t>REVESTIMENTO DE PAREDE (TORRES E ABRIGO)</t>
  </si>
  <si>
    <t xml:space="preserve"> 6.3.1 </t>
  </si>
  <si>
    <t xml:space="preserve"> 87888 </t>
  </si>
  <si>
    <t>CHAPISCO APLICADO EM ALVENARIA (SEM PRESENÇA DE VÃOS) E ESTRUTURAS DE CONCRETO DE FACHADA, COM ROLO PARA TEXTURA ACRÍLICA.  ARGAMASSA TRAÇO 1:4 E EMULSÃO POLIMÉRICA (ADESIVO) COM PREPARO MANUAL. AF_10/2022</t>
  </si>
  <si>
    <t xml:space="preserve"> 6.3.2 </t>
  </si>
  <si>
    <t xml:space="preserve"> 87527 </t>
  </si>
  <si>
    <t>EMBOÇO, EM ARGAMASSA TRAÇO 1:2:8, PREPARO MECÂNICO, APLICADO MANUALMENTE EM PAREDES INTERNAS DE AMBIENTES COM ÁREA MENOR QUE 5M², E =17,5MM, COM TALISCAS. AF_03/2024</t>
  </si>
  <si>
    <t xml:space="preserve"> 6.3.3 </t>
  </si>
  <si>
    <t xml:space="preserve"> 79500/002 </t>
  </si>
  <si>
    <t>PINTURA ACRILICA EM PISO CIMENTADO, TRES DEMAOS</t>
  </si>
  <si>
    <t xml:space="preserve"> 6.3.4 </t>
  </si>
  <si>
    <t xml:space="preserve"> 88786 </t>
  </si>
  <si>
    <t>REVESTIMENTO CERÂMICO PARA PAREDES EXTERNAS EM PASTILHAS DE PORCELANA 2,5 X 2,5 CM (PLACAS DE 30 X 30 CM), ALINHADAS A PRUMO, APLICADO EM PANOS COM VÃOS. AF_10/2014</t>
  </si>
  <si>
    <t xml:space="preserve"> 6.4 </t>
  </si>
  <si>
    <t>IMPERMEABILIZAÇÃO DE LAJES</t>
  </si>
  <si>
    <t xml:space="preserve"> 6.4.1 </t>
  </si>
  <si>
    <t xml:space="preserve"> 73968/001 </t>
  </si>
  <si>
    <t>MANTA IMPERMEABILIZANTE A BASE DE ASFALTO - FORNECIMENTO E INSTALACAO</t>
  </si>
  <si>
    <t xml:space="preserve"> 6.4.2 </t>
  </si>
  <si>
    <t xml:space="preserve"> 79466 </t>
  </si>
  <si>
    <t>PINTURA COM VERNIZ POLIURETANO, 2 DEMAOS</t>
  </si>
  <si>
    <t xml:space="preserve"> 7.1 </t>
  </si>
  <si>
    <t>ESQUADRIAS DE AÇO</t>
  </si>
  <si>
    <t xml:space="preserve"> 7.1.1 </t>
  </si>
  <si>
    <t xml:space="preserve"> SPS7 </t>
  </si>
  <si>
    <t>REQUADRO METÁLICO E PORTA DUPLA - CHAPA 250 X 202</t>
  </si>
  <si>
    <t xml:space="preserve"> 7.1.2 </t>
  </si>
  <si>
    <t xml:space="preserve"> 85189 </t>
  </si>
  <si>
    <t>PORTAO EM TUBO DE ACO GALVANIZADO DIN 2440/NBR 5580, PAINEL UNICO, DIMENSOES 4,0X1,2M, INCLUSIVE CADEADO</t>
  </si>
  <si>
    <t xml:space="preserve"> 7.1.3 </t>
  </si>
  <si>
    <t xml:space="preserve"> 74073/002 </t>
  </si>
  <si>
    <t>ALCAPAO EM FERRO 70X70CM, INCLUSO FERRAGENS</t>
  </si>
  <si>
    <t xml:space="preserve"> 7.2 </t>
  </si>
  <si>
    <t>ESQUADRIAS DE ALUMÍNIO</t>
  </si>
  <si>
    <t xml:space="preserve"> 7.2.1 </t>
  </si>
  <si>
    <t xml:space="preserve"> 91341 </t>
  </si>
  <si>
    <t>PORTA EM ALUMÍNIO DE ABRIR TIPO VENEZIANA COM GUARNIÇÃO, FIXAÇÃO COM PARAFUSOS - FORNECIMENTO E INSTALAÇÃO. AF_12/2019</t>
  </si>
  <si>
    <t xml:space="preserve"> 8.1 </t>
  </si>
  <si>
    <t>PAISAGISMO</t>
  </si>
  <si>
    <t xml:space="preserve"> 8.1.1 </t>
  </si>
  <si>
    <t xml:space="preserve"> 4413952 </t>
  </si>
  <si>
    <t>PLANTIO DE TAPETE DE FLORÍFERAS COM ALTURA ATÉ 0,50 M</t>
  </si>
  <si>
    <t xml:space="preserve"> 8.1.2 </t>
  </si>
  <si>
    <t xml:space="preserve"> SPS8 </t>
  </si>
  <si>
    <t>BANCO GRELHA PRUMO, TAMPO E TABULEIRO EM CONCRETO</t>
  </si>
  <si>
    <t xml:space="preserve"> 8.2 </t>
  </si>
  <si>
    <t>URBANIZAÇÃO</t>
  </si>
  <si>
    <t xml:space="preserve"> 8.2.1 </t>
  </si>
  <si>
    <t xml:space="preserve"> 94265 </t>
  </si>
  <si>
    <t>GUIA (MEIO-FIO) CONCRETO, MOLDADA  IN LOCO  EM TRECHO RETO COM EXTRUSORA, 15 CM BASE X 30 CM ALTURA. AF_01/2024</t>
  </si>
  <si>
    <t xml:space="preserve"> 8.3 </t>
  </si>
  <si>
    <t>PROTEÇÃO</t>
  </si>
  <si>
    <t xml:space="preserve"> 8.3.1 </t>
  </si>
  <si>
    <t xml:space="preserve"> 73770/001 </t>
  </si>
  <si>
    <t>BARREIRA PRE-MOLDADA EXTERNA CONCRETO ARMADO 0,25X0,40X1,14M FCK=25MPA ACO CA-50 INCL VIGOTA HORIZONTAL MONTANTE A CADA 1,00M  FERROS DE LIGACAO E MATERIAIS.</t>
  </si>
  <si>
    <t xml:space="preserve"> 8.3.2 </t>
  </si>
  <si>
    <t xml:space="preserve"> SPO37 </t>
  </si>
  <si>
    <t>RECOLOCAÇÃO DE GRADIL METÁLICO - INCLUSO TRANSPORTE</t>
  </si>
  <si>
    <t xml:space="preserve"> 8.4 </t>
  </si>
  <si>
    <t>COMUNICAÇÃO VISUAL</t>
  </si>
  <si>
    <t xml:space="preserve"> 8.4.1 </t>
  </si>
  <si>
    <t xml:space="preserve"> SPS9 </t>
  </si>
  <si>
    <t>PLACA DH 1,50 x 0,93 AÇO GALVANIZADO - FORNECIMENTO E INSTALAÇÃO</t>
  </si>
  <si>
    <t xml:space="preserve"> 8.4.2 </t>
  </si>
  <si>
    <t xml:space="preserve"> SPT1 </t>
  </si>
  <si>
    <t>PLACA AE DE 0,25 x 0,37 AÇO GALVANIZADO - FORNECIMENTO E INSTALAÇÃO</t>
  </si>
  <si>
    <t xml:space="preserve"> 9.1 </t>
  </si>
  <si>
    <t>EQUIPAMENTOS DIVERSOS</t>
  </si>
  <si>
    <t xml:space="preserve"> 9.1.1 </t>
  </si>
  <si>
    <t xml:space="preserve"> SPT2 </t>
  </si>
  <si>
    <t>ELEVADOR DE PASSAGEIROS, 2 PARADAS, SEM CASA DE MÁQUINAS - FORNECIMENTO E INSTALAÇÃO.</t>
  </si>
  <si>
    <t xml:space="preserve"> 10.1 </t>
  </si>
  <si>
    <t xml:space="preserve"> SPO047 </t>
  </si>
  <si>
    <t>DESMOBILIZAÇÃO</t>
  </si>
  <si>
    <t>ADMINISTRAÇÃO LOCAL</t>
  </si>
  <si>
    <t xml:space="preserve"> 11.1 </t>
  </si>
  <si>
    <t xml:space="preserve"> SPO43 </t>
  </si>
  <si>
    <t>ADMINISTRAÇÃO LOCAL DE OBRA (PASSARELA)</t>
  </si>
  <si>
    <t>Total sem BDI</t>
  </si>
  <si>
    <t>Total do BDI</t>
  </si>
  <si>
    <t>Conferência</t>
  </si>
  <si>
    <t xml:space="preserve"> 1.1.1.8 </t>
  </si>
  <si>
    <t>AGESUL</t>
  </si>
  <si>
    <t>CFTV INSTALADO NO CANTEIRO DE OBRAS - CAMERA BULLET - FORNECIMENTO E INSTALACAO</t>
  </si>
  <si>
    <t xml:space="preserve">Padrão - 21,46%
Equipamento para Aquisição Permanente - 18,46%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</si>
</sst>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%"/>
  </numFmts>
  <fonts count="16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2"/>
    </font>
    <font>
      <b/>
      <sz val="9"/>
      <name val="Arial"/>
      <family val="1"/>
    </font>
    <font>
      <sz val="9"/>
      <name val="Arial"/>
      <family val="1"/>
    </font>
    <font>
      <sz val="11"/>
      <color rgb="FFFF0000"/>
      <name val="Arial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FF0D8"/>
      </patternFill>
    </fill>
    <fill>
      <patternFill patternType="solid">
        <fgColor rgb="FFDFF0D8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8" fillId="5" borderId="0" xfId="3" applyFont="1" applyFill="1" applyAlignment="1" applyProtection="1">
      <alignment horizontal="left" vertical="center"/>
      <protection hidden="1"/>
    </xf>
    <xf numFmtId="10" fontId="8" fillId="5" borderId="0" xfId="2" applyNumberFormat="1" applyFont="1" applyFill="1" applyBorder="1" applyAlignment="1" applyProtection="1">
      <alignment horizontal="right" vertical="center"/>
      <protection hidden="1"/>
    </xf>
    <xf numFmtId="10" fontId="8" fillId="5" borderId="0" xfId="0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top" wrapText="1"/>
      <protection hidden="1"/>
    </xf>
    <xf numFmtId="10" fontId="4" fillId="2" borderId="0" xfId="0" applyNumberFormat="1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 applyProtection="1">
      <alignment horizontal="center" vertical="top" wrapText="1"/>
      <protection hidden="1"/>
    </xf>
    <xf numFmtId="17" fontId="4" fillId="2" borderId="0" xfId="0" applyNumberFormat="1" applyFont="1" applyFill="1" applyAlignment="1" applyProtection="1">
      <alignment horizontal="left" vertical="top" wrapText="1"/>
      <protection hidden="1"/>
    </xf>
    <xf numFmtId="43" fontId="4" fillId="2" borderId="0" xfId="1" applyFont="1" applyFill="1" applyAlignment="1" applyProtection="1">
      <alignment vertical="top" wrapText="1"/>
      <protection hidden="1"/>
    </xf>
    <xf numFmtId="0" fontId="8" fillId="5" borderId="0" xfId="3" applyFont="1" applyFill="1" applyAlignment="1" applyProtection="1">
      <alignment horizontal="center" vertical="center" wrapText="1"/>
      <protection hidden="1"/>
    </xf>
    <xf numFmtId="0" fontId="2" fillId="4" borderId="6" xfId="0" applyFont="1" applyFill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hidden="1"/>
    </xf>
    <xf numFmtId="43" fontId="2" fillId="4" borderId="7" xfId="1" applyFont="1" applyFill="1" applyBorder="1" applyAlignment="1" applyProtection="1">
      <alignment horizontal="center" vertical="center" wrapText="1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left" vertical="top" wrapText="1"/>
      <protection hidden="1"/>
    </xf>
    <xf numFmtId="0" fontId="3" fillId="6" borderId="5" xfId="0" applyFont="1" applyFill="1" applyBorder="1" applyAlignment="1" applyProtection="1">
      <alignment horizontal="center" vertical="top" wrapText="1"/>
      <protection hidden="1"/>
    </xf>
    <xf numFmtId="0" fontId="3" fillId="6" borderId="5" xfId="0" applyFont="1" applyFill="1" applyBorder="1" applyAlignment="1" applyProtection="1">
      <alignment horizontal="left" vertical="top" wrapText="1"/>
      <protection hidden="1"/>
    </xf>
    <xf numFmtId="43" fontId="3" fillId="6" borderId="5" xfId="1" applyFont="1" applyFill="1" applyBorder="1" applyAlignment="1" applyProtection="1">
      <alignment horizontal="right" vertical="top" wrapText="1"/>
      <protection hidden="1"/>
    </xf>
    <xf numFmtId="4" fontId="3" fillId="6" borderId="10" xfId="0" applyNumberFormat="1" applyFont="1" applyFill="1" applyBorder="1" applyAlignment="1" applyProtection="1">
      <alignment horizontal="right" vertical="top" wrapText="1"/>
      <protection hidden="1"/>
    </xf>
    <xf numFmtId="164" fontId="3" fillId="6" borderId="11" xfId="0" applyNumberFormat="1" applyFont="1" applyFill="1" applyBorder="1" applyAlignment="1" applyProtection="1">
      <alignment horizontal="right" vertical="top" wrapText="1"/>
      <protection hidden="1"/>
    </xf>
    <xf numFmtId="0" fontId="3" fillId="7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11" fillId="8" borderId="1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4" fontId="12" fillId="2" borderId="0" xfId="0" applyNumberFormat="1" applyFont="1" applyFill="1" applyAlignment="1">
      <alignment horizontal="center" vertical="top" wrapText="1"/>
    </xf>
    <xf numFmtId="0" fontId="4" fillId="10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43" fontId="4" fillId="2" borderId="0" xfId="1" applyFont="1" applyFill="1" applyAlignment="1">
      <alignment horizontal="center" vertical="top" wrapText="1"/>
    </xf>
    <xf numFmtId="43" fontId="13" fillId="2" borderId="0" xfId="1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14" fillId="0" borderId="0" xfId="0" applyFont="1" applyAlignment="1">
      <alignment horizontal="center" vertical="center"/>
    </xf>
    <xf numFmtId="43" fontId="14" fillId="0" borderId="0" xfId="1" applyFont="1"/>
    <xf numFmtId="43" fontId="0" fillId="0" borderId="0" xfId="1" applyFont="1"/>
    <xf numFmtId="43" fontId="0" fillId="0" borderId="0" xfId="1" applyFont="1" applyProtection="1">
      <protection hidden="1"/>
    </xf>
    <xf numFmtId="4" fontId="4" fillId="2" borderId="0" xfId="0" applyNumberFormat="1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11" fillId="8" borderId="1" xfId="0" applyFont="1" applyFill="1" applyBorder="1" applyAlignment="1" applyProtection="1">
      <alignment horizontal="left" vertical="center" wrapText="1"/>
      <protection hidden="1"/>
    </xf>
    <xf numFmtId="0" fontId="11" fillId="8" borderId="1" xfId="0" applyFont="1" applyFill="1" applyBorder="1" applyAlignment="1" applyProtection="1">
      <alignment horizontal="center" vertical="center" wrapText="1"/>
      <protection hidden="1"/>
    </xf>
    <xf numFmtId="0" fontId="11" fillId="8" borderId="1" xfId="0" applyFont="1" applyFill="1" applyBorder="1" applyAlignment="1" applyProtection="1">
      <alignment horizontal="left" vertical="top" wrapText="1"/>
      <protection hidden="1"/>
    </xf>
    <xf numFmtId="0" fontId="11" fillId="8" borderId="1" xfId="0" applyFont="1" applyFill="1" applyBorder="1" applyAlignment="1" applyProtection="1">
      <alignment horizontal="center" vertical="top" wrapText="1"/>
      <protection hidden="1"/>
    </xf>
    <xf numFmtId="43" fontId="11" fillId="8" borderId="1" xfId="1" applyFont="1" applyFill="1" applyBorder="1" applyAlignment="1" applyProtection="1">
      <alignment horizontal="right" vertical="top" wrapText="1"/>
      <protection hidden="1"/>
    </xf>
    <xf numFmtId="164" fontId="11" fillId="8" borderId="15" xfId="0" applyNumberFormat="1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3" fillId="7" borderId="1" xfId="0" applyFont="1" applyFill="1" applyBorder="1" applyAlignment="1" applyProtection="1">
      <alignment horizontal="left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43" fontId="3" fillId="7" borderId="1" xfId="1" applyFont="1" applyFill="1" applyBorder="1" applyAlignment="1" applyProtection="1">
      <alignment horizontal="right" vertical="top" wrapText="1"/>
      <protection hidden="1"/>
    </xf>
    <xf numFmtId="4" fontId="3" fillId="7" borderId="1" xfId="0" applyNumberFormat="1" applyFont="1" applyFill="1" applyBorder="1" applyAlignment="1" applyProtection="1">
      <alignment horizontal="right" vertical="top" wrapText="1"/>
      <protection hidden="1"/>
    </xf>
    <xf numFmtId="164" fontId="3" fillId="7" borderId="1" xfId="0" applyNumberFormat="1" applyFont="1" applyFill="1" applyBorder="1" applyAlignment="1" applyProtection="1">
      <alignment horizontal="right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43" fontId="3" fillId="3" borderId="1" xfId="1" applyFont="1" applyFill="1" applyBorder="1" applyAlignment="1" applyProtection="1">
      <alignment horizontal="right" vertical="top" wrapText="1"/>
      <protection hidden="1"/>
    </xf>
    <xf numFmtId="4" fontId="3" fillId="3" borderId="1" xfId="0" applyNumberFormat="1" applyFont="1" applyFill="1" applyBorder="1" applyAlignment="1" applyProtection="1">
      <alignment horizontal="right" vertical="top" wrapText="1"/>
      <protection hidden="1"/>
    </xf>
    <xf numFmtId="164" fontId="3" fillId="3" borderId="1" xfId="0" applyNumberFormat="1" applyFont="1" applyFill="1" applyBorder="1" applyAlignment="1" applyProtection="1">
      <alignment horizontal="right" vertical="top" wrapText="1"/>
      <protection hidden="1"/>
    </xf>
    <xf numFmtId="0" fontId="11" fillId="8" borderId="14" xfId="0" applyFont="1" applyFill="1" applyBorder="1" applyAlignment="1" applyProtection="1">
      <alignment horizontal="left" vertical="top" wrapText="1"/>
      <protection hidden="1"/>
    </xf>
    <xf numFmtId="4" fontId="11" fillId="8" borderId="1" xfId="0" applyNumberFormat="1" applyFont="1" applyFill="1" applyBorder="1" applyAlignment="1" applyProtection="1">
      <alignment horizontal="right" vertical="top" wrapText="1"/>
      <protection hidden="1"/>
    </xf>
    <xf numFmtId="0" fontId="3" fillId="3" borderId="14" xfId="0" applyFont="1" applyFill="1" applyBorder="1" applyAlignment="1" applyProtection="1">
      <alignment horizontal="left" vertical="top" wrapText="1"/>
      <protection hidden="1"/>
    </xf>
    <xf numFmtId="164" fontId="3" fillId="3" borderId="15" xfId="0" applyNumberFormat="1" applyFont="1" applyFill="1" applyBorder="1" applyAlignment="1" applyProtection="1">
      <alignment horizontal="right" vertical="top" wrapText="1"/>
      <protection hidden="1"/>
    </xf>
    <xf numFmtId="0" fontId="3" fillId="7" borderId="14" xfId="0" applyFont="1" applyFill="1" applyBorder="1" applyAlignment="1" applyProtection="1">
      <alignment horizontal="left" vertical="top" wrapText="1"/>
      <protection hidden="1"/>
    </xf>
    <xf numFmtId="164" fontId="3" fillId="7" borderId="15" xfId="0" applyNumberFormat="1" applyFont="1" applyFill="1" applyBorder="1" applyAlignment="1" applyProtection="1">
      <alignment horizontal="right" vertical="top" wrapText="1"/>
      <protection hidden="1"/>
    </xf>
    <xf numFmtId="0" fontId="7" fillId="9" borderId="12" xfId="0" applyFont="1" applyFill="1" applyBorder="1" applyAlignment="1" applyProtection="1">
      <alignment vertical="center" wrapText="1"/>
      <protection hidden="1"/>
    </xf>
    <xf numFmtId="0" fontId="7" fillId="9" borderId="13" xfId="0" applyFont="1" applyFill="1" applyBorder="1" applyAlignment="1" applyProtection="1">
      <alignment vertical="center" wrapText="1"/>
      <protection hidden="1"/>
    </xf>
    <xf numFmtId="0" fontId="11" fillId="8" borderId="16" xfId="0" applyFont="1" applyFill="1" applyBorder="1" applyAlignment="1" applyProtection="1">
      <alignment horizontal="left" vertical="top" wrapText="1"/>
      <protection hidden="1"/>
    </xf>
    <xf numFmtId="0" fontId="11" fillId="8" borderId="17" xfId="0" applyFont="1" applyFill="1" applyBorder="1" applyAlignment="1" applyProtection="1">
      <alignment horizontal="center" vertical="top" wrapText="1"/>
      <protection hidden="1"/>
    </xf>
    <xf numFmtId="0" fontId="11" fillId="8" borderId="17" xfId="0" applyFont="1" applyFill="1" applyBorder="1" applyAlignment="1" applyProtection="1">
      <alignment horizontal="left" vertical="top" wrapText="1"/>
      <protection hidden="1"/>
    </xf>
    <xf numFmtId="43" fontId="11" fillId="8" borderId="17" xfId="1" applyFont="1" applyFill="1" applyBorder="1" applyAlignment="1" applyProtection="1">
      <alignment horizontal="right" vertical="top" wrapText="1"/>
      <protection hidden="1"/>
    </xf>
    <xf numFmtId="4" fontId="11" fillId="8" borderId="17" xfId="0" applyNumberFormat="1" applyFont="1" applyFill="1" applyBorder="1" applyAlignment="1" applyProtection="1">
      <alignment horizontal="right" vertical="top" wrapText="1"/>
      <protection hidden="1"/>
    </xf>
    <xf numFmtId="164" fontId="11" fillId="8" borderId="18" xfId="0" applyNumberFormat="1" applyFont="1" applyFill="1" applyBorder="1" applyAlignment="1" applyProtection="1">
      <alignment horizontal="right" vertical="top" wrapText="1"/>
      <protection hidden="1"/>
    </xf>
    <xf numFmtId="43" fontId="5" fillId="2" borderId="0" xfId="1" applyFont="1" applyFill="1" applyAlignment="1" applyProtection="1">
      <alignment horizontal="center" vertical="top" wrapText="1"/>
      <protection hidden="1"/>
    </xf>
    <xf numFmtId="0" fontId="5" fillId="10" borderId="0" xfId="0" applyFont="1" applyFill="1" applyAlignment="1" applyProtection="1">
      <alignment horizontal="left" vertical="top" wrapText="1"/>
      <protection hidden="1"/>
    </xf>
    <xf numFmtId="0" fontId="4" fillId="10" borderId="0" xfId="0" applyFont="1" applyFill="1" applyAlignment="1" applyProtection="1">
      <alignment horizontal="right" vertical="top" wrapText="1"/>
      <protection hidden="1"/>
    </xf>
    <xf numFmtId="43" fontId="0" fillId="10" borderId="0" xfId="1" applyFont="1" applyFill="1" applyProtection="1">
      <protection hidden="1"/>
    </xf>
    <xf numFmtId="0" fontId="4" fillId="10" borderId="0" xfId="0" applyFont="1" applyFill="1" applyAlignment="1" applyProtection="1">
      <alignment vertical="top" wrapText="1"/>
      <protection hidden="1"/>
    </xf>
    <xf numFmtId="0" fontId="0" fillId="10" borderId="0" xfId="0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>
      <alignment horizontal="left" vertical="top" wrapText="1"/>
    </xf>
    <xf numFmtId="17" fontId="4" fillId="2" borderId="0" xfId="0" applyNumberFormat="1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right" vertical="top" wrapText="1"/>
      <protection hidden="1"/>
    </xf>
  </cellXfs>
  <cellStyles count="4">
    <cellStyle name="Normal" xfId="0" builtinId="0"/>
    <cellStyle name="Normal 3" xfId="3" xr:uid="{7E085C67-E91F-4577-AD4B-AE3C20E6FB07}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0F04-6D59-42CA-BED6-51DAD5EF7E15}">
  <sheetPr>
    <pageSetUpPr fitToPage="1"/>
  </sheetPr>
  <dimension ref="A1:S308"/>
  <sheetViews>
    <sheetView tabSelected="1" topLeftCell="A53" zoomScaleNormal="100" workbookViewId="0">
      <selection activeCell="J20" activeCellId="1" sqref="J27 J19:J20"/>
    </sheetView>
  </sheetViews>
  <sheetFormatPr defaultRowHeight="13.8" x14ac:dyDescent="0.25"/>
  <cols>
    <col min="1" max="1" width="10" bestFit="1" customWidth="1"/>
    <col min="2" max="2" width="10" style="2" bestFit="1" customWidth="1"/>
    <col min="3" max="3" width="14" style="2" bestFit="1" customWidth="1"/>
    <col min="4" max="4" width="60" bestFit="1" customWidth="1"/>
    <col min="5" max="5" width="8" bestFit="1" customWidth="1"/>
    <col min="6" max="6" width="13" style="38" bestFit="1" customWidth="1"/>
    <col min="7" max="9" width="13" bestFit="1" customWidth="1"/>
    <col min="10" max="10" width="12.3984375" customWidth="1"/>
    <col min="12" max="12" width="13" hidden="1" customWidth="1"/>
    <col min="13" max="13" width="13.69921875" hidden="1" customWidth="1"/>
    <col min="14" max="14" width="11.3984375" hidden="1" customWidth="1"/>
    <col min="17" max="17" width="11.3984375" bestFit="1" customWidth="1"/>
    <col min="18" max="18" width="12" bestFit="1" customWidth="1"/>
  </cols>
  <sheetData>
    <row r="1" spans="1:14" ht="13.8" customHeight="1" x14ac:dyDescent="0.25">
      <c r="A1" s="48" t="s">
        <v>0</v>
      </c>
      <c r="B1" s="49"/>
      <c r="C1" s="49"/>
      <c r="D1" s="10" t="s">
        <v>32</v>
      </c>
      <c r="E1" s="83" t="s">
        <v>26</v>
      </c>
      <c r="F1" s="83"/>
      <c r="G1" s="83" t="s">
        <v>1</v>
      </c>
      <c r="H1" s="83"/>
      <c r="I1" s="83" t="s">
        <v>2</v>
      </c>
      <c r="J1" s="83"/>
      <c r="L1" s="84"/>
      <c r="M1" s="84"/>
    </row>
    <row r="2" spans="1:14" ht="48.6" customHeight="1" x14ac:dyDescent="0.25">
      <c r="A2" s="50" t="s">
        <v>28</v>
      </c>
      <c r="B2" s="12"/>
      <c r="C2" s="12"/>
      <c r="D2" s="51" t="s">
        <v>33</v>
      </c>
      <c r="E2" s="85">
        <v>45536</v>
      </c>
      <c r="F2" s="85"/>
      <c r="G2" s="86" t="s">
        <v>782</v>
      </c>
      <c r="H2" s="86"/>
      <c r="I2" s="87" t="s">
        <v>27</v>
      </c>
      <c r="J2" s="87"/>
      <c r="L2" s="86"/>
      <c r="M2" s="86"/>
    </row>
    <row r="3" spans="1:14" s="9" customFormat="1" ht="10.199999999999999" customHeight="1" x14ac:dyDescent="0.25">
      <c r="A3" s="8"/>
      <c r="B3" s="12"/>
      <c r="C3" s="12"/>
      <c r="D3" s="8"/>
      <c r="E3" s="13"/>
      <c r="F3" s="14"/>
      <c r="G3" s="7"/>
      <c r="H3" s="8"/>
      <c r="I3" s="8"/>
      <c r="J3" s="6"/>
      <c r="L3" s="7"/>
      <c r="M3" s="8"/>
      <c r="N3" s="8"/>
    </row>
    <row r="4" spans="1:14" s="9" customFormat="1" ht="25.5" customHeight="1" x14ac:dyDescent="0.25">
      <c r="A4" s="3" t="s">
        <v>31</v>
      </c>
      <c r="B4" s="15"/>
      <c r="C4" s="15"/>
      <c r="D4" s="4"/>
      <c r="E4" s="5">
        <v>0</v>
      </c>
      <c r="F4" s="14"/>
      <c r="G4" s="7"/>
      <c r="H4" s="8"/>
      <c r="I4" s="8"/>
      <c r="J4" s="6"/>
      <c r="L4" s="7"/>
      <c r="M4" s="8"/>
      <c r="N4" s="8"/>
    </row>
    <row r="5" spans="1:14" s="9" customFormat="1" ht="10.199999999999999" customHeight="1" x14ac:dyDescent="0.25">
      <c r="A5" s="8"/>
      <c r="B5" s="12"/>
      <c r="C5" s="12"/>
      <c r="D5" s="8"/>
      <c r="E5" s="13"/>
      <c r="F5" s="14"/>
      <c r="G5" s="7"/>
      <c r="H5" s="8"/>
      <c r="I5" s="8"/>
      <c r="J5" s="6"/>
      <c r="L5" s="7"/>
      <c r="M5" s="8"/>
      <c r="N5" s="8"/>
    </row>
    <row r="6" spans="1:14" s="9" customFormat="1" ht="25.2" customHeight="1" x14ac:dyDescent="0.25">
      <c r="A6" s="88" t="s">
        <v>34</v>
      </c>
      <c r="B6" s="89"/>
      <c r="C6" s="89"/>
      <c r="D6" s="89"/>
      <c r="E6" s="89"/>
      <c r="F6" s="89"/>
      <c r="G6" s="89"/>
      <c r="H6" s="89"/>
      <c r="I6" s="89"/>
      <c r="J6" s="90"/>
      <c r="L6" s="91" t="s">
        <v>30</v>
      </c>
      <c r="M6" s="91"/>
      <c r="N6" s="91"/>
    </row>
    <row r="7" spans="1:14" s="9" customFormat="1" ht="30" customHeight="1" x14ac:dyDescent="0.25">
      <c r="A7" s="16" t="s">
        <v>3</v>
      </c>
      <c r="B7" s="17" t="s">
        <v>35</v>
      </c>
      <c r="C7" s="17" t="s">
        <v>36</v>
      </c>
      <c r="D7" s="17" t="s">
        <v>4</v>
      </c>
      <c r="E7" s="17" t="s">
        <v>37</v>
      </c>
      <c r="F7" s="18" t="s">
        <v>38</v>
      </c>
      <c r="G7" s="17" t="s">
        <v>39</v>
      </c>
      <c r="H7" s="17" t="s">
        <v>40</v>
      </c>
      <c r="I7" s="17" t="s">
        <v>41</v>
      </c>
      <c r="J7" s="19" t="s">
        <v>42</v>
      </c>
      <c r="L7" s="17" t="s">
        <v>39</v>
      </c>
      <c r="M7" s="17" t="s">
        <v>40</v>
      </c>
      <c r="N7" s="17" t="s">
        <v>41</v>
      </c>
    </row>
    <row r="8" spans="1:14" s="9" customFormat="1" ht="24" customHeight="1" x14ac:dyDescent="0.25">
      <c r="A8" s="20" t="s">
        <v>5</v>
      </c>
      <c r="B8" s="21"/>
      <c r="C8" s="21"/>
      <c r="D8" s="22" t="s">
        <v>6</v>
      </c>
      <c r="E8" s="22"/>
      <c r="F8" s="23"/>
      <c r="G8" s="22"/>
      <c r="H8" s="22"/>
      <c r="I8" s="24">
        <f>SUBTOTAL(9,I9:I51)</f>
        <v>539447.49</v>
      </c>
      <c r="J8" s="25">
        <f t="shared" ref="J8:J10" si="0">IFERROR(I8/$J$302,0)</f>
        <v>4.5504660283468681E-2</v>
      </c>
      <c r="L8" s="22"/>
      <c r="M8" s="22"/>
      <c r="N8" s="22"/>
    </row>
    <row r="9" spans="1:14" ht="24" customHeight="1" x14ac:dyDescent="0.25">
      <c r="A9" s="52" t="s">
        <v>43</v>
      </c>
      <c r="B9" s="53"/>
      <c r="C9" s="53"/>
      <c r="D9" s="52" t="s">
        <v>44</v>
      </c>
      <c r="E9" s="52"/>
      <c r="F9" s="54"/>
      <c r="G9" s="52"/>
      <c r="H9" s="52"/>
      <c r="I9" s="55">
        <f>SUBTOTAL(9,I10:I38)</f>
        <v>358391.99</v>
      </c>
      <c r="J9" s="56">
        <f t="shared" si="0"/>
        <v>3.0231868820571037E-2</v>
      </c>
      <c r="L9" s="26"/>
      <c r="M9" s="26"/>
      <c r="N9" s="26"/>
    </row>
    <row r="10" spans="1:14" ht="24" customHeight="1" x14ac:dyDescent="0.25">
      <c r="A10" s="57" t="s">
        <v>45</v>
      </c>
      <c r="B10" s="58"/>
      <c r="C10" s="58"/>
      <c r="D10" s="57" t="s">
        <v>46</v>
      </c>
      <c r="E10" s="57"/>
      <c r="F10" s="59"/>
      <c r="G10" s="57"/>
      <c r="H10" s="57"/>
      <c r="I10" s="60">
        <f>SUBTOTAL(9,I11:I18)</f>
        <v>115160.81</v>
      </c>
      <c r="J10" s="61">
        <f t="shared" si="0"/>
        <v>9.7142977475325413E-3</v>
      </c>
      <c r="L10" s="27"/>
      <c r="M10" s="27"/>
      <c r="N10" s="27"/>
    </row>
    <row r="11" spans="1:14" ht="39" customHeight="1" x14ac:dyDescent="0.25">
      <c r="A11" s="62" t="s">
        <v>47</v>
      </c>
      <c r="B11" s="45" t="s">
        <v>48</v>
      </c>
      <c r="C11" s="45" t="s">
        <v>49</v>
      </c>
      <c r="D11" s="44" t="s">
        <v>50</v>
      </c>
      <c r="E11" s="45" t="s">
        <v>51</v>
      </c>
      <c r="F11" s="46">
        <v>11</v>
      </c>
      <c r="G11" s="63">
        <f>(L11*(1-$E$4))</f>
        <v>1040.6199999999999</v>
      </c>
      <c r="H11" s="63">
        <f>(M11*(1-$E$4))</f>
        <v>1263.93</v>
      </c>
      <c r="I11" s="63">
        <f t="shared" ref="I11:I18" si="1">ROUNDDOWN(F11*H11,2)</f>
        <v>13903.23</v>
      </c>
      <c r="J11" s="47">
        <f>IFERROR(I11/$J$302,0)</f>
        <v>1.1727958137184591E-3</v>
      </c>
      <c r="L11" s="28">
        <v>1040.6199999999999</v>
      </c>
      <c r="M11" s="28">
        <v>1263.93</v>
      </c>
      <c r="N11" s="28">
        <f>F11*G11</f>
        <v>11446.82</v>
      </c>
    </row>
    <row r="12" spans="1:14" ht="39" customHeight="1" x14ac:dyDescent="0.25">
      <c r="A12" s="62" t="s">
        <v>52</v>
      </c>
      <c r="B12" s="45" t="s">
        <v>53</v>
      </c>
      <c r="C12" s="45" t="s">
        <v>49</v>
      </c>
      <c r="D12" s="44" t="s">
        <v>54</v>
      </c>
      <c r="E12" s="45" t="s">
        <v>51</v>
      </c>
      <c r="F12" s="46">
        <v>22</v>
      </c>
      <c r="G12" s="63">
        <f t="shared" ref="G12:G18" si="2">(L12*(1-$E$4))</f>
        <v>650.39</v>
      </c>
      <c r="H12" s="63">
        <f t="shared" ref="H12:H18" si="3">(M12*(1-$E$4))</f>
        <v>789.96</v>
      </c>
      <c r="I12" s="63">
        <f t="shared" si="1"/>
        <v>17379.12</v>
      </c>
      <c r="J12" s="47">
        <f t="shared" ref="J12:J20" si="4">IFERROR(I12/$J$302,0)</f>
        <v>1.4660017263693936E-3</v>
      </c>
      <c r="L12" s="28">
        <v>650.39</v>
      </c>
      <c r="M12" s="28">
        <v>789.96</v>
      </c>
      <c r="N12" s="28">
        <f t="shared" ref="N12:N76" si="5">F12*G12</f>
        <v>14308.58</v>
      </c>
    </row>
    <row r="13" spans="1:14" ht="51.9" customHeight="1" x14ac:dyDescent="0.25">
      <c r="A13" s="62" t="s">
        <v>55</v>
      </c>
      <c r="B13" s="45" t="s">
        <v>56</v>
      </c>
      <c r="C13" s="45" t="s">
        <v>49</v>
      </c>
      <c r="D13" s="44" t="s">
        <v>57</v>
      </c>
      <c r="E13" s="45" t="s">
        <v>51</v>
      </c>
      <c r="F13" s="46">
        <v>11</v>
      </c>
      <c r="G13" s="63">
        <f t="shared" si="2"/>
        <v>832.5</v>
      </c>
      <c r="H13" s="63">
        <f t="shared" si="3"/>
        <v>1011.15</v>
      </c>
      <c r="I13" s="63">
        <f t="shared" si="1"/>
        <v>11122.65</v>
      </c>
      <c r="J13" s="47">
        <f t="shared" si="4"/>
        <v>9.3824221835182321E-4</v>
      </c>
      <c r="L13" s="28">
        <v>832.5</v>
      </c>
      <c r="M13" s="28">
        <v>1011.15</v>
      </c>
      <c r="N13" s="28">
        <f t="shared" si="5"/>
        <v>9157.5</v>
      </c>
    </row>
    <row r="14" spans="1:14" ht="39" customHeight="1" x14ac:dyDescent="0.25">
      <c r="A14" s="62" t="s">
        <v>58</v>
      </c>
      <c r="B14" s="45" t="s">
        <v>59</v>
      </c>
      <c r="C14" s="45" t="s">
        <v>49</v>
      </c>
      <c r="D14" s="44" t="s">
        <v>60</v>
      </c>
      <c r="E14" s="45" t="s">
        <v>61</v>
      </c>
      <c r="F14" s="46">
        <v>30</v>
      </c>
      <c r="G14" s="63">
        <f t="shared" si="2"/>
        <v>807.56</v>
      </c>
      <c r="H14" s="63">
        <f t="shared" si="3"/>
        <v>980.12</v>
      </c>
      <c r="I14" s="63">
        <f t="shared" si="1"/>
        <v>29403.599999999999</v>
      </c>
      <c r="J14" s="47">
        <f t="shared" si="4"/>
        <v>2.4803170909387302E-3</v>
      </c>
      <c r="L14" s="28">
        <v>807.56</v>
      </c>
      <c r="M14" s="28">
        <v>980.12</v>
      </c>
      <c r="N14" s="28">
        <f t="shared" si="5"/>
        <v>24226.799999999999</v>
      </c>
    </row>
    <row r="15" spans="1:14" ht="39" customHeight="1" x14ac:dyDescent="0.25">
      <c r="A15" s="62" t="s">
        <v>62</v>
      </c>
      <c r="B15" s="45" t="s">
        <v>63</v>
      </c>
      <c r="C15" s="45" t="s">
        <v>49</v>
      </c>
      <c r="D15" s="44" t="s">
        <v>64</v>
      </c>
      <c r="E15" s="45" t="s">
        <v>65</v>
      </c>
      <c r="F15" s="46">
        <v>7</v>
      </c>
      <c r="G15" s="63">
        <f t="shared" si="2"/>
        <v>176.89</v>
      </c>
      <c r="H15" s="63">
        <f t="shared" si="3"/>
        <v>214.23</v>
      </c>
      <c r="I15" s="63">
        <f t="shared" si="1"/>
        <v>1499.61</v>
      </c>
      <c r="J15" s="47">
        <f t="shared" si="4"/>
        <v>1.2649839858869762E-4</v>
      </c>
      <c r="L15" s="28">
        <v>176.89</v>
      </c>
      <c r="M15" s="28">
        <v>214.23</v>
      </c>
      <c r="N15" s="28">
        <f t="shared" si="5"/>
        <v>1238.23</v>
      </c>
    </row>
    <row r="16" spans="1:14" ht="39.6" x14ac:dyDescent="0.25">
      <c r="A16" s="62" t="s">
        <v>66</v>
      </c>
      <c r="B16" s="45" t="s">
        <v>67</v>
      </c>
      <c r="C16" s="45" t="s">
        <v>49</v>
      </c>
      <c r="D16" s="44" t="s">
        <v>68</v>
      </c>
      <c r="E16" s="45" t="s">
        <v>61</v>
      </c>
      <c r="F16" s="46">
        <v>240</v>
      </c>
      <c r="G16" s="63">
        <f t="shared" si="2"/>
        <v>75.650000000000006</v>
      </c>
      <c r="H16" s="63">
        <f t="shared" si="3"/>
        <v>91.64</v>
      </c>
      <c r="I16" s="63">
        <f t="shared" si="1"/>
        <v>21993.599999999999</v>
      </c>
      <c r="J16" s="47">
        <f t="shared" si="4"/>
        <v>1.8552524851130493E-3</v>
      </c>
      <c r="L16" s="28">
        <v>75.650000000000006</v>
      </c>
      <c r="M16" s="28">
        <v>91.64</v>
      </c>
      <c r="N16" s="28">
        <f t="shared" si="5"/>
        <v>18156</v>
      </c>
    </row>
    <row r="17" spans="1:14" ht="26.1" customHeight="1" x14ac:dyDescent="0.25">
      <c r="A17" s="62" t="s">
        <v>69</v>
      </c>
      <c r="B17" s="45" t="s">
        <v>70</v>
      </c>
      <c r="C17" s="45" t="s">
        <v>71</v>
      </c>
      <c r="D17" s="44" t="s">
        <v>72</v>
      </c>
      <c r="E17" s="45" t="s">
        <v>73</v>
      </c>
      <c r="F17" s="46">
        <v>12</v>
      </c>
      <c r="G17" s="63">
        <f t="shared" si="2"/>
        <v>376.85</v>
      </c>
      <c r="H17" s="63">
        <f t="shared" si="3"/>
        <v>457.71</v>
      </c>
      <c r="I17" s="63">
        <f t="shared" si="1"/>
        <v>5492.52</v>
      </c>
      <c r="J17" s="47">
        <f t="shared" si="4"/>
        <v>4.6331711859509705E-4</v>
      </c>
      <c r="L17" s="28">
        <v>376.85</v>
      </c>
      <c r="M17" s="28">
        <v>457.71</v>
      </c>
      <c r="N17" s="28">
        <f t="shared" si="5"/>
        <v>4522.2000000000007</v>
      </c>
    </row>
    <row r="18" spans="1:14" ht="26.1" customHeight="1" x14ac:dyDescent="0.25">
      <c r="A18" s="42" t="s">
        <v>779</v>
      </c>
      <c r="B18" s="43">
        <v>2501000510</v>
      </c>
      <c r="C18" s="43" t="s">
        <v>780</v>
      </c>
      <c r="D18" s="44" t="s">
        <v>781</v>
      </c>
      <c r="E18" s="45" t="s">
        <v>73</v>
      </c>
      <c r="F18" s="46">
        <v>1</v>
      </c>
      <c r="G18" s="63">
        <f t="shared" si="2"/>
        <v>11830.22</v>
      </c>
      <c r="H18" s="63">
        <f t="shared" si="3"/>
        <v>14366.48</v>
      </c>
      <c r="I18" s="63">
        <f t="shared" si="1"/>
        <v>14366.48</v>
      </c>
      <c r="J18" s="47">
        <f t="shared" si="4"/>
        <v>1.2118728958572913E-3</v>
      </c>
      <c r="L18" s="28">
        <v>11830.22</v>
      </c>
      <c r="M18" s="28">
        <v>14366.48</v>
      </c>
      <c r="N18" s="28">
        <f t="shared" si="5"/>
        <v>11830.22</v>
      </c>
    </row>
    <row r="19" spans="1:14" ht="24" customHeight="1" x14ac:dyDescent="0.25">
      <c r="A19" s="64" t="s">
        <v>74</v>
      </c>
      <c r="B19" s="58"/>
      <c r="C19" s="58"/>
      <c r="D19" s="57" t="s">
        <v>75</v>
      </c>
      <c r="E19" s="57"/>
      <c r="F19" s="59"/>
      <c r="G19" s="57"/>
      <c r="H19" s="57"/>
      <c r="I19" s="60">
        <f>SUBTOTAL(9,I20:I26)</f>
        <v>68677.78</v>
      </c>
      <c r="J19" s="65">
        <f t="shared" si="4"/>
        <v>5.7932590397682636E-3</v>
      </c>
      <c r="L19" s="27"/>
      <c r="M19" s="27"/>
      <c r="N19" s="27"/>
    </row>
    <row r="20" spans="1:14" ht="24" customHeight="1" x14ac:dyDescent="0.25">
      <c r="A20" s="64" t="s">
        <v>76</v>
      </c>
      <c r="B20" s="58"/>
      <c r="C20" s="58"/>
      <c r="D20" s="57" t="s">
        <v>77</v>
      </c>
      <c r="E20" s="57"/>
      <c r="F20" s="59"/>
      <c r="G20" s="57"/>
      <c r="H20" s="57"/>
      <c r="I20" s="60">
        <f>SUBTOTAL(9,I21:I26)</f>
        <v>68677.78</v>
      </c>
      <c r="J20" s="65">
        <f t="shared" si="4"/>
        <v>5.7932590397682636E-3</v>
      </c>
      <c r="L20" s="27"/>
      <c r="M20" s="27"/>
      <c r="N20" s="27"/>
    </row>
    <row r="21" spans="1:14" ht="51.9" customHeight="1" x14ac:dyDescent="0.25">
      <c r="A21" s="62" t="s">
        <v>78</v>
      </c>
      <c r="B21" s="45" t="s">
        <v>79</v>
      </c>
      <c r="C21" s="45" t="s">
        <v>49</v>
      </c>
      <c r="D21" s="44" t="s">
        <v>80</v>
      </c>
      <c r="E21" s="45" t="s">
        <v>73</v>
      </c>
      <c r="F21" s="46">
        <v>3</v>
      </c>
      <c r="G21" s="63">
        <f t="shared" ref="G21:G26" si="6">(L21*(1-$E$4))</f>
        <v>332.62</v>
      </c>
      <c r="H21" s="63">
        <f t="shared" ref="H21:H26" si="7">(M21*(1-$E$4))</f>
        <v>403.91</v>
      </c>
      <c r="I21" s="63">
        <f t="shared" ref="I21:I26" si="8">ROUNDDOWN(F21*H21,2)</f>
        <v>1211.73</v>
      </c>
      <c r="J21" s="47">
        <f t="shared" ref="J21:J26" si="9">IFERROR(I21/$J$302,0)</f>
        <v>1.0221451212107319E-4</v>
      </c>
      <c r="L21" s="28">
        <v>332.62</v>
      </c>
      <c r="M21" s="28">
        <v>403.91</v>
      </c>
      <c r="N21" s="28">
        <f t="shared" si="5"/>
        <v>997.86</v>
      </c>
    </row>
    <row r="22" spans="1:14" ht="24" customHeight="1" x14ac:dyDescent="0.25">
      <c r="A22" s="62" t="s">
        <v>81</v>
      </c>
      <c r="B22" s="45" t="s">
        <v>82</v>
      </c>
      <c r="C22" s="45" t="s">
        <v>83</v>
      </c>
      <c r="D22" s="44" t="s">
        <v>84</v>
      </c>
      <c r="E22" s="45" t="s">
        <v>73</v>
      </c>
      <c r="F22" s="46">
        <v>1</v>
      </c>
      <c r="G22" s="63">
        <f t="shared" si="6"/>
        <v>1000.84</v>
      </c>
      <c r="H22" s="63">
        <f t="shared" si="7"/>
        <v>1215.54</v>
      </c>
      <c r="I22" s="63">
        <f t="shared" si="8"/>
        <v>1215.54</v>
      </c>
      <c r="J22" s="47">
        <f t="shared" si="9"/>
        <v>1.0253590161475685E-4</v>
      </c>
      <c r="L22" s="28">
        <v>1000.84</v>
      </c>
      <c r="M22" s="28">
        <v>1215.54</v>
      </c>
      <c r="N22" s="28">
        <f t="shared" si="5"/>
        <v>1000.84</v>
      </c>
    </row>
    <row r="23" spans="1:14" ht="51.9" customHeight="1" x14ac:dyDescent="0.25">
      <c r="A23" s="62" t="s">
        <v>85</v>
      </c>
      <c r="B23" s="45" t="s">
        <v>86</v>
      </c>
      <c r="C23" s="45" t="s">
        <v>49</v>
      </c>
      <c r="D23" s="44" t="s">
        <v>87</v>
      </c>
      <c r="E23" s="45" t="s">
        <v>73</v>
      </c>
      <c r="F23" s="46">
        <v>1</v>
      </c>
      <c r="G23" s="63">
        <f t="shared" si="6"/>
        <v>918.36</v>
      </c>
      <c r="H23" s="63">
        <f t="shared" si="7"/>
        <v>1113.72</v>
      </c>
      <c r="I23" s="63">
        <f t="shared" si="8"/>
        <v>1113.72</v>
      </c>
      <c r="J23" s="47">
        <f t="shared" si="9"/>
        <v>9.39469571930064E-5</v>
      </c>
      <c r="L23" s="28">
        <v>918.36</v>
      </c>
      <c r="M23" s="28">
        <v>1113.72</v>
      </c>
      <c r="N23" s="28">
        <f t="shared" si="5"/>
        <v>918.36</v>
      </c>
    </row>
    <row r="24" spans="1:14" ht="39" customHeight="1" x14ac:dyDescent="0.25">
      <c r="A24" s="62" t="s">
        <v>88</v>
      </c>
      <c r="B24" s="45" t="s">
        <v>89</v>
      </c>
      <c r="C24" s="45" t="s">
        <v>49</v>
      </c>
      <c r="D24" s="44" t="s">
        <v>90</v>
      </c>
      <c r="E24" s="45" t="s">
        <v>73</v>
      </c>
      <c r="F24" s="46">
        <v>1</v>
      </c>
      <c r="G24" s="63">
        <f t="shared" si="6"/>
        <v>11115.63</v>
      </c>
      <c r="H24" s="63">
        <f t="shared" si="7"/>
        <v>13495.05</v>
      </c>
      <c r="I24" s="63">
        <f t="shared" si="8"/>
        <v>13495.05</v>
      </c>
      <c r="J24" s="47">
        <f t="shared" si="9"/>
        <v>1.1383641172534218E-3</v>
      </c>
      <c r="L24" s="28">
        <v>11115.63</v>
      </c>
      <c r="M24" s="28">
        <v>13495.05</v>
      </c>
      <c r="N24" s="28">
        <f t="shared" si="5"/>
        <v>11115.63</v>
      </c>
    </row>
    <row r="25" spans="1:14" ht="26.1" customHeight="1" x14ac:dyDescent="0.25">
      <c r="A25" s="62" t="s">
        <v>91</v>
      </c>
      <c r="B25" s="45" t="s">
        <v>92</v>
      </c>
      <c r="C25" s="45" t="s">
        <v>49</v>
      </c>
      <c r="D25" s="44" t="s">
        <v>93</v>
      </c>
      <c r="E25" s="45" t="s">
        <v>73</v>
      </c>
      <c r="F25" s="46">
        <v>1</v>
      </c>
      <c r="G25" s="63">
        <f t="shared" si="6"/>
        <v>2390.12</v>
      </c>
      <c r="H25" s="63">
        <f t="shared" si="7"/>
        <v>2902.06</v>
      </c>
      <c r="I25" s="63">
        <f t="shared" si="8"/>
        <v>2902.06</v>
      </c>
      <c r="J25" s="47">
        <f t="shared" si="9"/>
        <v>2.4480094331747311E-4</v>
      </c>
      <c r="L25" s="28">
        <v>2390.12</v>
      </c>
      <c r="M25" s="28">
        <v>2902.06</v>
      </c>
      <c r="N25" s="28">
        <f t="shared" si="5"/>
        <v>2390.12</v>
      </c>
    </row>
    <row r="26" spans="1:14" ht="26.1" customHeight="1" x14ac:dyDescent="0.25">
      <c r="A26" s="62" t="s">
        <v>94</v>
      </c>
      <c r="B26" s="45" t="s">
        <v>95</v>
      </c>
      <c r="C26" s="45" t="s">
        <v>49</v>
      </c>
      <c r="D26" s="44" t="s">
        <v>96</v>
      </c>
      <c r="E26" s="45" t="s">
        <v>97</v>
      </c>
      <c r="F26" s="46">
        <v>528</v>
      </c>
      <c r="G26" s="63">
        <f t="shared" si="6"/>
        <v>76.33</v>
      </c>
      <c r="H26" s="63">
        <f t="shared" si="7"/>
        <v>92.31</v>
      </c>
      <c r="I26" s="63">
        <f t="shared" si="8"/>
        <v>48739.68</v>
      </c>
      <c r="J26" s="47">
        <f t="shared" si="9"/>
        <v>4.1113966082685326E-3</v>
      </c>
      <c r="L26" s="28">
        <v>76.33</v>
      </c>
      <c r="M26" s="28">
        <v>92.31</v>
      </c>
      <c r="N26" s="28">
        <f t="shared" si="5"/>
        <v>40302.239999999998</v>
      </c>
    </row>
    <row r="27" spans="1:14" ht="24" customHeight="1" x14ac:dyDescent="0.25">
      <c r="A27" s="64" t="s">
        <v>98</v>
      </c>
      <c r="B27" s="58"/>
      <c r="C27" s="58"/>
      <c r="D27" s="57" t="s">
        <v>99</v>
      </c>
      <c r="E27" s="57"/>
      <c r="F27" s="59"/>
      <c r="G27" s="57"/>
      <c r="H27" s="57"/>
      <c r="I27" s="60">
        <f>SUBTOTAL(9,I28:I38)</f>
        <v>174553.4</v>
      </c>
      <c r="J27" s="65">
        <f>IFERROR(I27/$J$302,0)</f>
        <v>1.472431203327023E-2</v>
      </c>
      <c r="L27" s="27"/>
      <c r="M27" s="27"/>
      <c r="N27" s="27"/>
    </row>
    <row r="28" spans="1:14" ht="24" customHeight="1" x14ac:dyDescent="0.25">
      <c r="A28" s="62" t="s">
        <v>100</v>
      </c>
      <c r="B28" s="45" t="s">
        <v>101</v>
      </c>
      <c r="C28" s="45" t="s">
        <v>49</v>
      </c>
      <c r="D28" s="44" t="s">
        <v>102</v>
      </c>
      <c r="E28" s="45" t="s">
        <v>61</v>
      </c>
      <c r="F28" s="46">
        <v>599.29999999999995</v>
      </c>
      <c r="G28" s="63">
        <f t="shared" ref="G28:G38" si="10">(L28*(1-$E$4))</f>
        <v>93.1</v>
      </c>
      <c r="H28" s="63">
        <f t="shared" ref="H28:H38" si="11">(M28*(1-$E$4))</f>
        <v>112.99</v>
      </c>
      <c r="I28" s="63">
        <f t="shared" ref="I28:I38" si="12">ROUNDDOWN(F28*H28,2)</f>
        <v>67714.899999999994</v>
      </c>
      <c r="J28" s="47">
        <f t="shared" ref="J28:J38" si="13">IFERROR(I28/$J$302,0)</f>
        <v>5.7120360697740079E-3</v>
      </c>
      <c r="L28" s="28">
        <v>93.1</v>
      </c>
      <c r="M28" s="28">
        <v>112.99</v>
      </c>
      <c r="N28" s="28">
        <f t="shared" si="5"/>
        <v>55794.829999999994</v>
      </c>
    </row>
    <row r="29" spans="1:14" ht="39" customHeight="1" x14ac:dyDescent="0.25">
      <c r="A29" s="62" t="s">
        <v>103</v>
      </c>
      <c r="B29" s="45" t="s">
        <v>104</v>
      </c>
      <c r="C29" s="45" t="s">
        <v>49</v>
      </c>
      <c r="D29" s="44" t="s">
        <v>105</v>
      </c>
      <c r="E29" s="45" t="s">
        <v>61</v>
      </c>
      <c r="F29" s="46">
        <v>4.2300000000000004</v>
      </c>
      <c r="G29" s="63">
        <f t="shared" si="10"/>
        <v>470.52</v>
      </c>
      <c r="H29" s="63">
        <f t="shared" si="11"/>
        <v>571.39</v>
      </c>
      <c r="I29" s="63">
        <f t="shared" si="12"/>
        <v>2416.9699999999998</v>
      </c>
      <c r="J29" s="47">
        <f t="shared" si="13"/>
        <v>2.0388156549831253E-4</v>
      </c>
      <c r="L29" s="28">
        <v>470.52</v>
      </c>
      <c r="M29" s="28">
        <v>571.39</v>
      </c>
      <c r="N29" s="28">
        <f t="shared" si="5"/>
        <v>1990.2996000000001</v>
      </c>
    </row>
    <row r="30" spans="1:14" ht="39" customHeight="1" x14ac:dyDescent="0.25">
      <c r="A30" s="62" t="s">
        <v>106</v>
      </c>
      <c r="B30" s="45" t="s">
        <v>107</v>
      </c>
      <c r="C30" s="45" t="s">
        <v>49</v>
      </c>
      <c r="D30" s="44" t="s">
        <v>108</v>
      </c>
      <c r="E30" s="45" t="s">
        <v>61</v>
      </c>
      <c r="F30" s="46">
        <v>48</v>
      </c>
      <c r="G30" s="63">
        <f t="shared" si="10"/>
        <v>1268.8699999999999</v>
      </c>
      <c r="H30" s="63">
        <f t="shared" si="11"/>
        <v>1539.94</v>
      </c>
      <c r="I30" s="63">
        <f t="shared" si="12"/>
        <v>73917.119999999995</v>
      </c>
      <c r="J30" s="47">
        <f t="shared" si="13"/>
        <v>6.2352193625599935E-3</v>
      </c>
      <c r="L30" s="28">
        <v>1268.8699999999999</v>
      </c>
      <c r="M30" s="28">
        <v>1539.94</v>
      </c>
      <c r="N30" s="28">
        <f t="shared" si="5"/>
        <v>60905.759999999995</v>
      </c>
    </row>
    <row r="31" spans="1:14" ht="26.1" customHeight="1" x14ac:dyDescent="0.25">
      <c r="A31" s="62" t="s">
        <v>109</v>
      </c>
      <c r="B31" s="45" t="s">
        <v>110</v>
      </c>
      <c r="C31" s="45" t="s">
        <v>49</v>
      </c>
      <c r="D31" s="44" t="s">
        <v>111</v>
      </c>
      <c r="E31" s="45" t="s">
        <v>73</v>
      </c>
      <c r="F31" s="46">
        <v>2</v>
      </c>
      <c r="G31" s="63">
        <f t="shared" si="10"/>
        <v>554.91</v>
      </c>
      <c r="H31" s="63">
        <f t="shared" si="11"/>
        <v>673.82</v>
      </c>
      <c r="I31" s="63">
        <f t="shared" si="12"/>
        <v>1347.64</v>
      </c>
      <c r="J31" s="47">
        <f t="shared" si="13"/>
        <v>1.1367909114641306E-4</v>
      </c>
      <c r="L31" s="28">
        <v>554.91</v>
      </c>
      <c r="M31" s="28">
        <v>673.82</v>
      </c>
      <c r="N31" s="28">
        <f t="shared" si="5"/>
        <v>1109.82</v>
      </c>
    </row>
    <row r="32" spans="1:14" ht="26.1" customHeight="1" x14ac:dyDescent="0.25">
      <c r="A32" s="62" t="s">
        <v>112</v>
      </c>
      <c r="B32" s="45" t="s">
        <v>113</v>
      </c>
      <c r="C32" s="45" t="s">
        <v>49</v>
      </c>
      <c r="D32" s="44" t="s">
        <v>114</v>
      </c>
      <c r="E32" s="45" t="s">
        <v>73</v>
      </c>
      <c r="F32" s="46">
        <v>3</v>
      </c>
      <c r="G32" s="63">
        <f t="shared" si="10"/>
        <v>40.51</v>
      </c>
      <c r="H32" s="63">
        <f t="shared" si="11"/>
        <v>49.19</v>
      </c>
      <c r="I32" s="63">
        <f t="shared" si="12"/>
        <v>147.57</v>
      </c>
      <c r="J32" s="47">
        <f t="shared" si="13"/>
        <v>1.2448148971888763E-5</v>
      </c>
      <c r="L32" s="28">
        <v>40.51</v>
      </c>
      <c r="M32" s="28">
        <v>49.19</v>
      </c>
      <c r="N32" s="28">
        <f t="shared" si="5"/>
        <v>121.53</v>
      </c>
    </row>
    <row r="33" spans="1:14" ht="39" customHeight="1" x14ac:dyDescent="0.25">
      <c r="A33" s="62" t="s">
        <v>115</v>
      </c>
      <c r="B33" s="45" t="s">
        <v>116</v>
      </c>
      <c r="C33" s="45" t="s">
        <v>49</v>
      </c>
      <c r="D33" s="44" t="s">
        <v>117</v>
      </c>
      <c r="E33" s="45" t="s">
        <v>73</v>
      </c>
      <c r="F33" s="46">
        <v>6</v>
      </c>
      <c r="G33" s="63">
        <f t="shared" si="10"/>
        <v>21.71</v>
      </c>
      <c r="H33" s="63">
        <f t="shared" si="11"/>
        <v>26.36</v>
      </c>
      <c r="I33" s="63">
        <f t="shared" si="12"/>
        <v>158.16</v>
      </c>
      <c r="J33" s="47">
        <f t="shared" si="13"/>
        <v>1.3341459926773238E-5</v>
      </c>
      <c r="L33" s="28">
        <v>21.71</v>
      </c>
      <c r="M33" s="28">
        <v>26.36</v>
      </c>
      <c r="N33" s="28">
        <f t="shared" si="5"/>
        <v>130.26</v>
      </c>
    </row>
    <row r="34" spans="1:14" ht="26.1" customHeight="1" x14ac:dyDescent="0.25">
      <c r="A34" s="62" t="s">
        <v>118</v>
      </c>
      <c r="B34" s="45" t="s">
        <v>119</v>
      </c>
      <c r="C34" s="45" t="s">
        <v>120</v>
      </c>
      <c r="D34" s="44" t="s">
        <v>121</v>
      </c>
      <c r="E34" s="45" t="s">
        <v>61</v>
      </c>
      <c r="F34" s="46">
        <v>0.28999999999999998</v>
      </c>
      <c r="G34" s="63">
        <f t="shared" si="10"/>
        <v>531.9</v>
      </c>
      <c r="H34" s="63">
        <f t="shared" si="11"/>
        <v>645.89</v>
      </c>
      <c r="I34" s="63">
        <f t="shared" si="12"/>
        <v>187.3</v>
      </c>
      <c r="J34" s="47">
        <f t="shared" si="13"/>
        <v>1.5799541251167348E-5</v>
      </c>
      <c r="L34" s="28">
        <v>531.9</v>
      </c>
      <c r="M34" s="28">
        <v>645.89</v>
      </c>
      <c r="N34" s="28">
        <f t="shared" si="5"/>
        <v>154.25099999999998</v>
      </c>
    </row>
    <row r="35" spans="1:14" ht="39" customHeight="1" x14ac:dyDescent="0.25">
      <c r="A35" s="62" t="s">
        <v>122</v>
      </c>
      <c r="B35" s="45" t="s">
        <v>123</v>
      </c>
      <c r="C35" s="45" t="s">
        <v>49</v>
      </c>
      <c r="D35" s="44" t="s">
        <v>124</v>
      </c>
      <c r="E35" s="45" t="s">
        <v>73</v>
      </c>
      <c r="F35" s="46">
        <v>2</v>
      </c>
      <c r="G35" s="63">
        <f t="shared" si="10"/>
        <v>233</v>
      </c>
      <c r="H35" s="63">
        <f t="shared" si="11"/>
        <v>282.94</v>
      </c>
      <c r="I35" s="63">
        <f t="shared" si="12"/>
        <v>565.88</v>
      </c>
      <c r="J35" s="47">
        <f t="shared" si="13"/>
        <v>4.773435346081462E-5</v>
      </c>
      <c r="L35" s="28">
        <v>233</v>
      </c>
      <c r="M35" s="28">
        <v>282.94</v>
      </c>
      <c r="N35" s="28">
        <f t="shared" si="5"/>
        <v>466</v>
      </c>
    </row>
    <row r="36" spans="1:14" ht="39" customHeight="1" x14ac:dyDescent="0.25">
      <c r="A36" s="62" t="s">
        <v>125</v>
      </c>
      <c r="B36" s="45" t="s">
        <v>126</v>
      </c>
      <c r="C36" s="45" t="s">
        <v>49</v>
      </c>
      <c r="D36" s="44" t="s">
        <v>127</v>
      </c>
      <c r="E36" s="45" t="s">
        <v>73</v>
      </c>
      <c r="F36" s="46">
        <v>2</v>
      </c>
      <c r="G36" s="63">
        <f t="shared" si="10"/>
        <v>226.39</v>
      </c>
      <c r="H36" s="63">
        <f t="shared" si="11"/>
        <v>274.92</v>
      </c>
      <c r="I36" s="63">
        <f t="shared" si="12"/>
        <v>549.84</v>
      </c>
      <c r="J36" s="47">
        <f t="shared" si="13"/>
        <v>4.6381312127826239E-5</v>
      </c>
      <c r="L36" s="28">
        <v>226.39</v>
      </c>
      <c r="M36" s="28">
        <v>274.92</v>
      </c>
      <c r="N36" s="28">
        <f t="shared" si="5"/>
        <v>452.78</v>
      </c>
    </row>
    <row r="37" spans="1:14" ht="39" customHeight="1" x14ac:dyDescent="0.25">
      <c r="A37" s="62" t="s">
        <v>128</v>
      </c>
      <c r="B37" s="45" t="s">
        <v>129</v>
      </c>
      <c r="C37" s="45" t="s">
        <v>49</v>
      </c>
      <c r="D37" s="44" t="s">
        <v>130</v>
      </c>
      <c r="E37" s="45" t="s">
        <v>73</v>
      </c>
      <c r="F37" s="46">
        <v>2</v>
      </c>
      <c r="G37" s="63">
        <f t="shared" si="10"/>
        <v>719.63</v>
      </c>
      <c r="H37" s="63">
        <f t="shared" si="11"/>
        <v>874.01</v>
      </c>
      <c r="I37" s="63">
        <f t="shared" si="12"/>
        <v>1748.02</v>
      </c>
      <c r="J37" s="47">
        <f t="shared" si="13"/>
        <v>1.4745282486847594E-4</v>
      </c>
      <c r="L37" s="28">
        <v>719.63</v>
      </c>
      <c r="M37" s="28">
        <v>874.01</v>
      </c>
      <c r="N37" s="28">
        <f t="shared" si="5"/>
        <v>1439.26</v>
      </c>
    </row>
    <row r="38" spans="1:14" ht="24" customHeight="1" x14ac:dyDescent="0.25">
      <c r="A38" s="62" t="s">
        <v>131</v>
      </c>
      <c r="B38" s="45" t="s">
        <v>132</v>
      </c>
      <c r="C38" s="45" t="s">
        <v>133</v>
      </c>
      <c r="D38" s="44" t="s">
        <v>134</v>
      </c>
      <c r="E38" s="45" t="s">
        <v>61</v>
      </c>
      <c r="F38" s="46">
        <v>5000</v>
      </c>
      <c r="G38" s="63">
        <f t="shared" si="10"/>
        <v>4.25</v>
      </c>
      <c r="H38" s="63">
        <f t="shared" si="11"/>
        <v>5.16</v>
      </c>
      <c r="I38" s="63">
        <f t="shared" si="12"/>
        <v>25800</v>
      </c>
      <c r="J38" s="47">
        <f t="shared" si="13"/>
        <v>2.176338303684557E-3</v>
      </c>
      <c r="L38" s="28">
        <v>4.25</v>
      </c>
      <c r="M38" s="28">
        <v>5.16</v>
      </c>
      <c r="N38" s="28">
        <f t="shared" si="5"/>
        <v>21250</v>
      </c>
    </row>
    <row r="39" spans="1:14" ht="24" customHeight="1" x14ac:dyDescent="0.25">
      <c r="A39" s="66" t="s">
        <v>135</v>
      </c>
      <c r="B39" s="53"/>
      <c r="C39" s="53"/>
      <c r="D39" s="52" t="s">
        <v>136</v>
      </c>
      <c r="E39" s="52"/>
      <c r="F39" s="54"/>
      <c r="G39" s="52"/>
      <c r="H39" s="52"/>
      <c r="I39" s="55">
        <f>SUBTOTAL(9,I40:I41)</f>
        <v>138734.34</v>
      </c>
      <c r="J39" s="67">
        <f>IFERROR(I39/$J$302,0)</f>
        <v>1.1702823960402968E-2</v>
      </c>
      <c r="L39" s="26"/>
      <c r="M39" s="26"/>
      <c r="N39" s="26"/>
    </row>
    <row r="40" spans="1:14" ht="26.1" customHeight="1" x14ac:dyDescent="0.25">
      <c r="A40" s="62" t="s">
        <v>137</v>
      </c>
      <c r="B40" s="45" t="s">
        <v>138</v>
      </c>
      <c r="C40" s="45" t="s">
        <v>49</v>
      </c>
      <c r="D40" s="44" t="s">
        <v>139</v>
      </c>
      <c r="E40" s="45" t="s">
        <v>61</v>
      </c>
      <c r="F40" s="46">
        <v>789.3</v>
      </c>
      <c r="G40" s="63">
        <f t="shared" ref="G40:G41" si="14">(L40*(1-$E$4))</f>
        <v>43.1</v>
      </c>
      <c r="H40" s="63">
        <f t="shared" ref="H40:H41" si="15">(M40*(1-$E$4))</f>
        <v>52.31</v>
      </c>
      <c r="I40" s="63">
        <f t="shared" ref="I40:I41" si="16">ROUNDDOWN(F40*H40,2)</f>
        <v>41288.28</v>
      </c>
      <c r="J40" s="47">
        <f t="shared" ref="J40:J41" si="17">IFERROR(I40/$J$302,0)</f>
        <v>3.4828397386532177E-3</v>
      </c>
      <c r="L40" s="28">
        <v>43.1</v>
      </c>
      <c r="M40" s="28">
        <v>52.31</v>
      </c>
      <c r="N40" s="28">
        <f t="shared" si="5"/>
        <v>34018.83</v>
      </c>
    </row>
    <row r="41" spans="1:14" ht="24" customHeight="1" x14ac:dyDescent="0.25">
      <c r="A41" s="62" t="s">
        <v>140</v>
      </c>
      <c r="B41" s="45" t="s">
        <v>141</v>
      </c>
      <c r="C41" s="45" t="s">
        <v>49</v>
      </c>
      <c r="D41" s="44" t="s">
        <v>142</v>
      </c>
      <c r="E41" s="45" t="s">
        <v>51</v>
      </c>
      <c r="F41" s="46">
        <v>6</v>
      </c>
      <c r="G41" s="63">
        <f t="shared" si="14"/>
        <v>13371.51</v>
      </c>
      <c r="H41" s="63">
        <f t="shared" si="15"/>
        <v>16241.01</v>
      </c>
      <c r="I41" s="63">
        <f t="shared" si="16"/>
        <v>97446.06</v>
      </c>
      <c r="J41" s="47">
        <f t="shared" si="17"/>
        <v>8.2199842217497501E-3</v>
      </c>
      <c r="L41" s="28">
        <v>13371.51</v>
      </c>
      <c r="M41" s="28">
        <v>16241.01</v>
      </c>
      <c r="N41" s="28">
        <f t="shared" si="5"/>
        <v>80229.06</v>
      </c>
    </row>
    <row r="42" spans="1:14" ht="24" customHeight="1" x14ac:dyDescent="0.25">
      <c r="A42" s="66" t="s">
        <v>143</v>
      </c>
      <c r="B42" s="53"/>
      <c r="C42" s="53"/>
      <c r="D42" s="52" t="s">
        <v>144</v>
      </c>
      <c r="E42" s="52"/>
      <c r="F42" s="54"/>
      <c r="G42" s="52"/>
      <c r="H42" s="52"/>
      <c r="I42" s="55">
        <f>SUBTOTAL(9,I43)</f>
        <v>19468.310000000001</v>
      </c>
      <c r="J42" s="67">
        <f>IFERROR(I42/$J$302,0)</f>
        <v>1.6422336729071745E-3</v>
      </c>
      <c r="L42" s="26"/>
      <c r="M42" s="26"/>
      <c r="N42" s="26"/>
    </row>
    <row r="43" spans="1:14" ht="24" customHeight="1" x14ac:dyDescent="0.25">
      <c r="A43" s="62" t="s">
        <v>145</v>
      </c>
      <c r="B43" s="45" t="s">
        <v>146</v>
      </c>
      <c r="C43" s="45" t="s">
        <v>83</v>
      </c>
      <c r="D43" s="44" t="s">
        <v>144</v>
      </c>
      <c r="E43" s="45" t="s">
        <v>73</v>
      </c>
      <c r="F43" s="46">
        <v>1</v>
      </c>
      <c r="G43" s="63">
        <f t="shared" ref="G43" si="18">(L43*(1-$E$4))</f>
        <v>16028.58</v>
      </c>
      <c r="H43" s="63">
        <f t="shared" ref="H43" si="19">(M43*(1-$E$4))</f>
        <v>19468.310000000001</v>
      </c>
      <c r="I43" s="63">
        <f t="shared" ref="I43" si="20">ROUNDDOWN(F43*H43,2)</f>
        <v>19468.310000000001</v>
      </c>
      <c r="J43" s="47">
        <f t="shared" ref="J43" si="21">IFERROR(I43/$J$302,0)</f>
        <v>1.6422336729071745E-3</v>
      </c>
      <c r="L43" s="28">
        <v>16028.58</v>
      </c>
      <c r="M43" s="28">
        <v>19468.310000000001</v>
      </c>
      <c r="N43" s="28">
        <f t="shared" si="5"/>
        <v>16028.58</v>
      </c>
    </row>
    <row r="44" spans="1:14" ht="24" customHeight="1" x14ac:dyDescent="0.25">
      <c r="A44" s="66" t="s">
        <v>147</v>
      </c>
      <c r="B44" s="53"/>
      <c r="C44" s="53"/>
      <c r="D44" s="52" t="s">
        <v>148</v>
      </c>
      <c r="E44" s="52"/>
      <c r="F44" s="54"/>
      <c r="G44" s="52"/>
      <c r="H44" s="52"/>
      <c r="I44" s="55">
        <f>SUBTOTAL(9,I45:I51)</f>
        <v>22852.849999999995</v>
      </c>
      <c r="J44" s="67">
        <f>IFERROR(I44/$J$302,0)</f>
        <v>1.9277338295875046E-3</v>
      </c>
      <c r="L44" s="26"/>
      <c r="M44" s="26"/>
      <c r="N44" s="26"/>
    </row>
    <row r="45" spans="1:14" ht="26.1" customHeight="1" x14ac:dyDescent="0.25">
      <c r="A45" s="62" t="s">
        <v>149</v>
      </c>
      <c r="B45" s="45" t="s">
        <v>150</v>
      </c>
      <c r="C45" s="45" t="s">
        <v>133</v>
      </c>
      <c r="D45" s="44" t="s">
        <v>151</v>
      </c>
      <c r="E45" s="45" t="s">
        <v>73</v>
      </c>
      <c r="F45" s="46">
        <v>1</v>
      </c>
      <c r="G45" s="63">
        <f t="shared" ref="G45:G51" si="22">(L45*(1-$E$4))</f>
        <v>5560.61</v>
      </c>
      <c r="H45" s="63">
        <f t="shared" ref="H45:H51" si="23">(M45*(1-$E$4))</f>
        <v>6753.79</v>
      </c>
      <c r="I45" s="63">
        <f t="shared" ref="I45:I51" si="24">ROUNDDOWN(F45*H45,2)</f>
        <v>6753.79</v>
      </c>
      <c r="J45" s="47">
        <f t="shared" ref="J45:J53" si="25">IFERROR(I45/$J$302,0)</f>
        <v>5.6971053767603582E-4</v>
      </c>
      <c r="L45" s="28">
        <v>5560.61</v>
      </c>
      <c r="M45" s="28">
        <v>6753.79</v>
      </c>
      <c r="N45" s="28">
        <f t="shared" si="5"/>
        <v>5560.61</v>
      </c>
    </row>
    <row r="46" spans="1:14" ht="24" customHeight="1" x14ac:dyDescent="0.25">
      <c r="A46" s="62" t="s">
        <v>152</v>
      </c>
      <c r="B46" s="45" t="s">
        <v>153</v>
      </c>
      <c r="C46" s="45" t="s">
        <v>71</v>
      </c>
      <c r="D46" s="44" t="s">
        <v>154</v>
      </c>
      <c r="E46" s="45" t="s">
        <v>73</v>
      </c>
      <c r="F46" s="46">
        <v>1</v>
      </c>
      <c r="G46" s="63">
        <f t="shared" si="22"/>
        <v>313.18</v>
      </c>
      <c r="H46" s="63">
        <f t="shared" si="23"/>
        <v>380.18</v>
      </c>
      <c r="I46" s="63">
        <f t="shared" si="24"/>
        <v>380.18</v>
      </c>
      <c r="J46" s="47">
        <f t="shared" si="25"/>
        <v>3.2069778926154839E-5</v>
      </c>
      <c r="L46" s="28">
        <v>313.18</v>
      </c>
      <c r="M46" s="28">
        <v>380.18</v>
      </c>
      <c r="N46" s="28">
        <f t="shared" si="5"/>
        <v>313.18</v>
      </c>
    </row>
    <row r="47" spans="1:14" ht="24" customHeight="1" x14ac:dyDescent="0.25">
      <c r="A47" s="62" t="s">
        <v>155</v>
      </c>
      <c r="B47" s="45" t="s">
        <v>156</v>
      </c>
      <c r="C47" s="45" t="s">
        <v>71</v>
      </c>
      <c r="D47" s="44" t="s">
        <v>157</v>
      </c>
      <c r="E47" s="45" t="s">
        <v>73</v>
      </c>
      <c r="F47" s="46">
        <v>5</v>
      </c>
      <c r="G47" s="63">
        <f t="shared" si="22"/>
        <v>826.89</v>
      </c>
      <c r="H47" s="63">
        <f t="shared" si="23"/>
        <v>1004.12</v>
      </c>
      <c r="I47" s="63">
        <f t="shared" si="24"/>
        <v>5020.6000000000004</v>
      </c>
      <c r="J47" s="47">
        <f t="shared" si="25"/>
        <v>4.2350868556118948E-4</v>
      </c>
      <c r="L47" s="28">
        <v>826.89</v>
      </c>
      <c r="M47" s="28">
        <v>1004.12</v>
      </c>
      <c r="N47" s="28">
        <f t="shared" si="5"/>
        <v>4134.45</v>
      </c>
    </row>
    <row r="48" spans="1:14" ht="24" customHeight="1" x14ac:dyDescent="0.25">
      <c r="A48" s="62" t="s">
        <v>158</v>
      </c>
      <c r="B48" s="45" t="s">
        <v>159</v>
      </c>
      <c r="C48" s="45" t="s">
        <v>71</v>
      </c>
      <c r="D48" s="44" t="s">
        <v>160</v>
      </c>
      <c r="E48" s="45" t="s">
        <v>73</v>
      </c>
      <c r="F48" s="46">
        <v>3</v>
      </c>
      <c r="G48" s="63">
        <f t="shared" si="22"/>
        <v>1934.15</v>
      </c>
      <c r="H48" s="63">
        <f t="shared" si="23"/>
        <v>2348.98</v>
      </c>
      <c r="I48" s="63">
        <f t="shared" si="24"/>
        <v>7046.94</v>
      </c>
      <c r="J48" s="47">
        <f t="shared" si="25"/>
        <v>5.9443897076615711E-4</v>
      </c>
      <c r="L48" s="28">
        <v>1934.15</v>
      </c>
      <c r="M48" s="28">
        <v>2348.98</v>
      </c>
      <c r="N48" s="28">
        <f t="shared" si="5"/>
        <v>5802.4500000000007</v>
      </c>
    </row>
    <row r="49" spans="1:14" ht="26.1" customHeight="1" x14ac:dyDescent="0.25">
      <c r="A49" s="62" t="s">
        <v>161</v>
      </c>
      <c r="B49" s="45" t="s">
        <v>162</v>
      </c>
      <c r="C49" s="45" t="s">
        <v>163</v>
      </c>
      <c r="D49" s="44" t="s">
        <v>164</v>
      </c>
      <c r="E49" s="45" t="s">
        <v>73</v>
      </c>
      <c r="F49" s="46">
        <v>5</v>
      </c>
      <c r="G49" s="63">
        <f t="shared" si="22"/>
        <v>285.95999999999998</v>
      </c>
      <c r="H49" s="63">
        <f t="shared" si="23"/>
        <v>347.31</v>
      </c>
      <c r="I49" s="63">
        <f t="shared" si="24"/>
        <v>1736.55</v>
      </c>
      <c r="J49" s="47">
        <f t="shared" si="25"/>
        <v>1.4648528221951232E-4</v>
      </c>
      <c r="L49" s="28">
        <v>285.95999999999998</v>
      </c>
      <c r="M49" s="28">
        <v>347.31</v>
      </c>
      <c r="N49" s="28">
        <f t="shared" si="5"/>
        <v>1429.8</v>
      </c>
    </row>
    <row r="50" spans="1:14" ht="24" customHeight="1" x14ac:dyDescent="0.25">
      <c r="A50" s="62" t="s">
        <v>165</v>
      </c>
      <c r="B50" s="45" t="s">
        <v>166</v>
      </c>
      <c r="C50" s="45" t="s">
        <v>167</v>
      </c>
      <c r="D50" s="44" t="s">
        <v>168</v>
      </c>
      <c r="E50" s="45" t="s">
        <v>73</v>
      </c>
      <c r="F50" s="46">
        <v>3</v>
      </c>
      <c r="G50" s="63">
        <f t="shared" si="22"/>
        <v>281.85000000000002</v>
      </c>
      <c r="H50" s="63">
        <f t="shared" si="23"/>
        <v>342.29</v>
      </c>
      <c r="I50" s="63">
        <f t="shared" si="24"/>
        <v>1026.8699999999999</v>
      </c>
      <c r="J50" s="47">
        <f t="shared" si="25"/>
        <v>8.6620795112579883E-5</v>
      </c>
      <c r="L50" s="28">
        <v>281.85000000000002</v>
      </c>
      <c r="M50" s="28">
        <v>342.29</v>
      </c>
      <c r="N50" s="28">
        <f t="shared" si="5"/>
        <v>845.55000000000007</v>
      </c>
    </row>
    <row r="51" spans="1:14" ht="24" customHeight="1" x14ac:dyDescent="0.25">
      <c r="A51" s="62" t="s">
        <v>169</v>
      </c>
      <c r="B51" s="45" t="s">
        <v>170</v>
      </c>
      <c r="C51" s="45" t="s">
        <v>83</v>
      </c>
      <c r="D51" s="44" t="s">
        <v>171</v>
      </c>
      <c r="E51" s="45" t="s">
        <v>61</v>
      </c>
      <c r="F51" s="46">
        <v>22</v>
      </c>
      <c r="G51" s="63">
        <f t="shared" si="22"/>
        <v>33.29</v>
      </c>
      <c r="H51" s="63">
        <f t="shared" si="23"/>
        <v>40.36</v>
      </c>
      <c r="I51" s="63">
        <f t="shared" si="24"/>
        <v>887.92</v>
      </c>
      <c r="J51" s="47">
        <f t="shared" si="25"/>
        <v>7.4899779325875659E-5</v>
      </c>
      <c r="L51" s="28">
        <v>33.29</v>
      </c>
      <c r="M51" s="28">
        <v>40.36</v>
      </c>
      <c r="N51" s="28">
        <f t="shared" si="5"/>
        <v>732.38</v>
      </c>
    </row>
    <row r="52" spans="1:14" s="9" customFormat="1" ht="24" customHeight="1" x14ac:dyDescent="0.25">
      <c r="A52" s="20" t="s">
        <v>7</v>
      </c>
      <c r="B52" s="21"/>
      <c r="C52" s="21"/>
      <c r="D52" s="22" t="s">
        <v>8</v>
      </c>
      <c r="E52" s="22"/>
      <c r="F52" s="23"/>
      <c r="G52" s="22"/>
      <c r="H52" s="22"/>
      <c r="I52" s="24">
        <f>SUBTOTAL(9,I53:I79)</f>
        <v>1856254.81</v>
      </c>
      <c r="J52" s="25">
        <f t="shared" si="25"/>
        <v>0.15658288544192636</v>
      </c>
      <c r="L52" s="22"/>
      <c r="M52" s="22"/>
      <c r="N52" s="22"/>
    </row>
    <row r="53" spans="1:14" ht="24" customHeight="1" x14ac:dyDescent="0.25">
      <c r="A53" s="66" t="s">
        <v>172</v>
      </c>
      <c r="B53" s="53"/>
      <c r="C53" s="53"/>
      <c r="D53" s="52" t="s">
        <v>173</v>
      </c>
      <c r="E53" s="52"/>
      <c r="F53" s="54"/>
      <c r="G53" s="52"/>
      <c r="H53" s="52"/>
      <c r="I53" s="55">
        <f>SUBTOTAL(9,I54:I61)</f>
        <v>428614.29</v>
      </c>
      <c r="J53" s="67">
        <f t="shared" si="25"/>
        <v>3.6155414605951966E-2</v>
      </c>
      <c r="L53" s="26"/>
      <c r="M53" s="26"/>
      <c r="N53" s="26"/>
    </row>
    <row r="54" spans="1:14" ht="39" customHeight="1" x14ac:dyDescent="0.25">
      <c r="A54" s="62" t="s">
        <v>174</v>
      </c>
      <c r="B54" s="45" t="s">
        <v>175</v>
      </c>
      <c r="C54" s="45" t="s">
        <v>167</v>
      </c>
      <c r="D54" s="44" t="s">
        <v>176</v>
      </c>
      <c r="E54" s="45" t="s">
        <v>177</v>
      </c>
      <c r="F54" s="46">
        <v>1</v>
      </c>
      <c r="G54" s="63">
        <f t="shared" ref="G54:G61" si="26">(L54*(1-$E$4))</f>
        <v>24533.08</v>
      </c>
      <c r="H54" s="63">
        <f t="shared" ref="H54:H61" si="27">(M54*(1-$E$4))</f>
        <v>29797.87</v>
      </c>
      <c r="I54" s="63">
        <f t="shared" ref="I54:I61" si="28">ROUNDDOWN(F54*H54,2)</f>
        <v>29797.87</v>
      </c>
      <c r="J54" s="47">
        <f t="shared" ref="J54:J61" si="29">IFERROR(I54/$J$302,0)</f>
        <v>2.51357542051213E-3</v>
      </c>
      <c r="L54" s="28">
        <v>24533.08</v>
      </c>
      <c r="M54" s="28">
        <v>29797.87</v>
      </c>
      <c r="N54" s="28">
        <f t="shared" si="5"/>
        <v>24533.08</v>
      </c>
    </row>
    <row r="55" spans="1:14" ht="26.1" customHeight="1" x14ac:dyDescent="0.25">
      <c r="A55" s="62" t="s">
        <v>178</v>
      </c>
      <c r="B55" s="45" t="s">
        <v>179</v>
      </c>
      <c r="C55" s="45" t="s">
        <v>120</v>
      </c>
      <c r="D55" s="44" t="s">
        <v>180</v>
      </c>
      <c r="E55" s="45" t="s">
        <v>65</v>
      </c>
      <c r="F55" s="46">
        <v>91.89</v>
      </c>
      <c r="G55" s="63">
        <f t="shared" si="26"/>
        <v>782.96</v>
      </c>
      <c r="H55" s="63">
        <f t="shared" si="27"/>
        <v>950.83</v>
      </c>
      <c r="I55" s="63">
        <f t="shared" si="28"/>
        <v>87371.76</v>
      </c>
      <c r="J55" s="47">
        <f t="shared" si="29"/>
        <v>7.3701747266796212E-3</v>
      </c>
      <c r="L55" s="28">
        <v>782.96</v>
      </c>
      <c r="M55" s="28">
        <v>950.83</v>
      </c>
      <c r="N55" s="28">
        <f t="shared" si="5"/>
        <v>71946.194400000008</v>
      </c>
    </row>
    <row r="56" spans="1:14" ht="39" customHeight="1" x14ac:dyDescent="0.25">
      <c r="A56" s="62" t="s">
        <v>181</v>
      </c>
      <c r="B56" s="45" t="s">
        <v>182</v>
      </c>
      <c r="C56" s="45" t="s">
        <v>120</v>
      </c>
      <c r="D56" s="44" t="s">
        <v>183</v>
      </c>
      <c r="E56" s="45" t="s">
        <v>65</v>
      </c>
      <c r="F56" s="46">
        <v>101.08</v>
      </c>
      <c r="G56" s="63">
        <f t="shared" si="26"/>
        <v>507.43</v>
      </c>
      <c r="H56" s="63">
        <f t="shared" si="27"/>
        <v>616.42999999999995</v>
      </c>
      <c r="I56" s="63">
        <f t="shared" si="28"/>
        <v>62308.74</v>
      </c>
      <c r="J56" s="47">
        <f t="shared" si="29"/>
        <v>5.2560037797024072E-3</v>
      </c>
      <c r="L56" s="28">
        <v>507.43</v>
      </c>
      <c r="M56" s="28">
        <v>616.42999999999995</v>
      </c>
      <c r="N56" s="28">
        <f t="shared" si="5"/>
        <v>51291.024400000002</v>
      </c>
    </row>
    <row r="57" spans="1:14" ht="39" customHeight="1" x14ac:dyDescent="0.25">
      <c r="A57" s="62" t="s">
        <v>184</v>
      </c>
      <c r="B57" s="45" t="s">
        <v>185</v>
      </c>
      <c r="C57" s="45" t="s">
        <v>120</v>
      </c>
      <c r="D57" s="44" t="s">
        <v>186</v>
      </c>
      <c r="E57" s="45" t="s">
        <v>187</v>
      </c>
      <c r="F57" s="46">
        <v>15621.57</v>
      </c>
      <c r="G57" s="63">
        <f t="shared" si="26"/>
        <v>11.8</v>
      </c>
      <c r="H57" s="63">
        <f t="shared" si="27"/>
        <v>14.32</v>
      </c>
      <c r="I57" s="63">
        <f t="shared" si="28"/>
        <v>223700.88</v>
      </c>
      <c r="J57" s="47">
        <f t="shared" si="29"/>
        <v>1.887010828340863E-2</v>
      </c>
      <c r="L57" s="28">
        <v>11.8</v>
      </c>
      <c r="M57" s="28">
        <v>14.32</v>
      </c>
      <c r="N57" s="28">
        <f t="shared" si="5"/>
        <v>184334.52600000001</v>
      </c>
    </row>
    <row r="58" spans="1:14" ht="26.1" customHeight="1" x14ac:dyDescent="0.25">
      <c r="A58" s="62" t="s">
        <v>188</v>
      </c>
      <c r="B58" s="45" t="s">
        <v>189</v>
      </c>
      <c r="C58" s="45" t="s">
        <v>120</v>
      </c>
      <c r="D58" s="44" t="s">
        <v>190</v>
      </c>
      <c r="E58" s="45" t="s">
        <v>73</v>
      </c>
      <c r="F58" s="46">
        <v>10</v>
      </c>
      <c r="G58" s="63">
        <f t="shared" si="26"/>
        <v>245.77</v>
      </c>
      <c r="H58" s="63">
        <f t="shared" si="27"/>
        <v>298.45999999999998</v>
      </c>
      <c r="I58" s="63">
        <f t="shared" si="28"/>
        <v>2984.6</v>
      </c>
      <c r="J58" s="47">
        <f t="shared" si="29"/>
        <v>2.5176353880530735E-4</v>
      </c>
      <c r="L58" s="28">
        <v>245.77</v>
      </c>
      <c r="M58" s="28">
        <v>298.45999999999998</v>
      </c>
      <c r="N58" s="28">
        <f t="shared" si="5"/>
        <v>2457.7000000000003</v>
      </c>
    </row>
    <row r="59" spans="1:14" ht="26.1" customHeight="1" x14ac:dyDescent="0.25">
      <c r="A59" s="62" t="s">
        <v>191</v>
      </c>
      <c r="B59" s="45" t="s">
        <v>192</v>
      </c>
      <c r="C59" s="45" t="s">
        <v>49</v>
      </c>
      <c r="D59" s="44" t="s">
        <v>193</v>
      </c>
      <c r="E59" s="45" t="s">
        <v>65</v>
      </c>
      <c r="F59" s="46">
        <v>95.82</v>
      </c>
      <c r="G59" s="63">
        <f t="shared" si="26"/>
        <v>5.23</v>
      </c>
      <c r="H59" s="63">
        <f t="shared" si="27"/>
        <v>6.27</v>
      </c>
      <c r="I59" s="63">
        <f t="shared" si="28"/>
        <v>600.79</v>
      </c>
      <c r="J59" s="47">
        <f t="shared" si="29"/>
        <v>5.0679158506614146E-5</v>
      </c>
      <c r="L59" s="28">
        <v>5.23</v>
      </c>
      <c r="M59" s="28">
        <v>6.27</v>
      </c>
      <c r="N59" s="28">
        <f t="shared" si="5"/>
        <v>501.1386</v>
      </c>
    </row>
    <row r="60" spans="1:14" ht="39" customHeight="1" x14ac:dyDescent="0.25">
      <c r="A60" s="62" t="s">
        <v>194</v>
      </c>
      <c r="B60" s="45" t="s">
        <v>195</v>
      </c>
      <c r="C60" s="45" t="s">
        <v>49</v>
      </c>
      <c r="D60" s="44" t="s">
        <v>196</v>
      </c>
      <c r="E60" s="45" t="s">
        <v>197</v>
      </c>
      <c r="F60" s="46">
        <v>1437.2550000000001</v>
      </c>
      <c r="G60" s="63">
        <f t="shared" si="26"/>
        <v>3.12</v>
      </c>
      <c r="H60" s="63">
        <f t="shared" si="27"/>
        <v>3.75</v>
      </c>
      <c r="I60" s="63">
        <f t="shared" si="28"/>
        <v>5389.7</v>
      </c>
      <c r="J60" s="47">
        <f t="shared" si="29"/>
        <v>4.5464381997552933E-4</v>
      </c>
      <c r="L60" s="28">
        <v>3.12</v>
      </c>
      <c r="M60" s="28">
        <v>3.75</v>
      </c>
      <c r="N60" s="28">
        <f t="shared" si="5"/>
        <v>4484.2356000000009</v>
      </c>
    </row>
    <row r="61" spans="1:14" ht="26.1" customHeight="1" x14ac:dyDescent="0.25">
      <c r="A61" s="62" t="s">
        <v>198</v>
      </c>
      <c r="B61" s="45" t="s">
        <v>199</v>
      </c>
      <c r="C61" s="45" t="s">
        <v>133</v>
      </c>
      <c r="D61" s="44" t="s">
        <v>200</v>
      </c>
      <c r="E61" s="45" t="s">
        <v>201</v>
      </c>
      <c r="F61" s="46">
        <v>143.72999999999999</v>
      </c>
      <c r="G61" s="63">
        <f t="shared" si="26"/>
        <v>94.29</v>
      </c>
      <c r="H61" s="63">
        <f t="shared" si="27"/>
        <v>114.52</v>
      </c>
      <c r="I61" s="63">
        <f t="shared" si="28"/>
        <v>16459.95</v>
      </c>
      <c r="J61" s="47">
        <f t="shared" si="29"/>
        <v>1.3884658783617297E-3</v>
      </c>
      <c r="L61" s="28">
        <v>94.29</v>
      </c>
      <c r="M61" s="28">
        <v>114.52</v>
      </c>
      <c r="N61" s="28">
        <f t="shared" si="5"/>
        <v>13552.3017</v>
      </c>
    </row>
    <row r="62" spans="1:14" ht="28.8" customHeight="1" thickBot="1" x14ac:dyDescent="0.3">
      <c r="A62" s="66" t="s">
        <v>202</v>
      </c>
      <c r="B62" s="53"/>
      <c r="C62" s="53"/>
      <c r="D62" s="52" t="s">
        <v>203</v>
      </c>
      <c r="E62" s="52"/>
      <c r="F62" s="54"/>
      <c r="G62" s="52"/>
      <c r="H62" s="52"/>
      <c r="I62" s="55">
        <f>SUBTOTAL(9,I63:I70)</f>
        <v>884630.14</v>
      </c>
      <c r="J62" s="67">
        <f>IFERROR(I62/$J$302,0)</f>
        <v>7.4622265824644665E-2</v>
      </c>
      <c r="L62" s="26"/>
      <c r="M62" s="26"/>
      <c r="N62" s="26"/>
    </row>
    <row r="63" spans="1:14" ht="26.1" customHeight="1" thickBot="1" x14ac:dyDescent="0.3">
      <c r="A63" s="62" t="s">
        <v>204</v>
      </c>
      <c r="B63" s="45" t="s">
        <v>205</v>
      </c>
      <c r="C63" s="45" t="s">
        <v>167</v>
      </c>
      <c r="D63" s="68" t="s">
        <v>206</v>
      </c>
      <c r="E63" s="45" t="s">
        <v>177</v>
      </c>
      <c r="F63" s="46">
        <v>1</v>
      </c>
      <c r="G63" s="63">
        <f t="shared" ref="G63:G70" si="30">(L63*(1-$E$4))</f>
        <v>27982.720000000001</v>
      </c>
      <c r="H63" s="63">
        <f t="shared" ref="H63:H70" si="31">(M63*(1-$E$4))</f>
        <v>33987.81</v>
      </c>
      <c r="I63" s="63">
        <f t="shared" ref="I63:I70" si="32">ROUNDDOWN(F63*H63,2)</f>
        <v>33987.81</v>
      </c>
      <c r="J63" s="47">
        <f t="shared" ref="J63:J70" si="33">IFERROR(I63/$J$302,0)</f>
        <v>2.8670144481144581E-3</v>
      </c>
      <c r="L63" s="28">
        <v>27982.720000000001</v>
      </c>
      <c r="M63" s="28">
        <v>33987.81</v>
      </c>
      <c r="N63" s="28">
        <f t="shared" si="5"/>
        <v>27982.720000000001</v>
      </c>
    </row>
    <row r="64" spans="1:14" ht="26.1" customHeight="1" thickBot="1" x14ac:dyDescent="0.3">
      <c r="A64" s="62" t="s">
        <v>207</v>
      </c>
      <c r="B64" s="45" t="s">
        <v>208</v>
      </c>
      <c r="C64" s="45" t="s">
        <v>120</v>
      </c>
      <c r="D64" s="69" t="s">
        <v>209</v>
      </c>
      <c r="E64" s="45" t="s">
        <v>210</v>
      </c>
      <c r="F64" s="46">
        <v>585</v>
      </c>
      <c r="G64" s="63">
        <f t="shared" si="30"/>
        <v>357.6</v>
      </c>
      <c r="H64" s="63">
        <f t="shared" si="31"/>
        <v>445.14</v>
      </c>
      <c r="I64" s="63">
        <f t="shared" si="32"/>
        <v>260406.9</v>
      </c>
      <c r="J64" s="47">
        <f t="shared" si="33"/>
        <v>2.1966415155571864E-2</v>
      </c>
      <c r="L64" s="28">
        <v>357.6</v>
      </c>
      <c r="M64" s="28">
        <v>445.14</v>
      </c>
      <c r="N64" s="28">
        <f t="shared" si="5"/>
        <v>209196</v>
      </c>
    </row>
    <row r="65" spans="1:14" ht="26.1" customHeight="1" thickBot="1" x14ac:dyDescent="0.3">
      <c r="A65" s="62" t="s">
        <v>211</v>
      </c>
      <c r="B65" s="45" t="s">
        <v>212</v>
      </c>
      <c r="C65" s="45" t="s">
        <v>120</v>
      </c>
      <c r="D65" s="69" t="s">
        <v>213</v>
      </c>
      <c r="E65" s="45" t="s">
        <v>187</v>
      </c>
      <c r="F65" s="46">
        <v>31590</v>
      </c>
      <c r="G65" s="63">
        <f t="shared" si="30"/>
        <v>12.15</v>
      </c>
      <c r="H65" s="63">
        <f t="shared" si="31"/>
        <v>14.75</v>
      </c>
      <c r="I65" s="63">
        <f t="shared" si="32"/>
        <v>465952.5</v>
      </c>
      <c r="J65" s="47">
        <f t="shared" si="33"/>
        <v>3.9305049358433278E-2</v>
      </c>
      <c r="L65" s="28">
        <v>12.15</v>
      </c>
      <c r="M65" s="28">
        <v>14.75</v>
      </c>
      <c r="N65" s="28">
        <f t="shared" si="5"/>
        <v>383818.5</v>
      </c>
    </row>
    <row r="66" spans="1:14" ht="26.1" customHeight="1" thickBot="1" x14ac:dyDescent="0.3">
      <c r="A66" s="62" t="s">
        <v>214</v>
      </c>
      <c r="B66" s="45" t="s">
        <v>215</v>
      </c>
      <c r="C66" s="45" t="s">
        <v>120</v>
      </c>
      <c r="D66" s="69" t="s">
        <v>216</v>
      </c>
      <c r="E66" s="45" t="s">
        <v>210</v>
      </c>
      <c r="F66" s="46">
        <v>247</v>
      </c>
      <c r="G66" s="63">
        <f t="shared" si="30"/>
        <v>166.62</v>
      </c>
      <c r="H66" s="63">
        <f t="shared" si="31"/>
        <v>210.88</v>
      </c>
      <c r="I66" s="63">
        <f t="shared" si="32"/>
        <v>52087.360000000001</v>
      </c>
      <c r="J66" s="47">
        <f t="shared" si="33"/>
        <v>4.3937874692173201E-3</v>
      </c>
      <c r="L66" s="28">
        <v>166.62</v>
      </c>
      <c r="M66" s="28">
        <v>210.88</v>
      </c>
      <c r="N66" s="28">
        <f t="shared" si="5"/>
        <v>41155.14</v>
      </c>
    </row>
    <row r="67" spans="1:14" ht="26.1" customHeight="1" thickBot="1" x14ac:dyDescent="0.3">
      <c r="A67" s="62" t="s">
        <v>217</v>
      </c>
      <c r="B67" s="45" t="s">
        <v>212</v>
      </c>
      <c r="C67" s="45" t="s">
        <v>120</v>
      </c>
      <c r="D67" s="69" t="s">
        <v>213</v>
      </c>
      <c r="E67" s="45" t="s">
        <v>187</v>
      </c>
      <c r="F67" s="46">
        <v>2717</v>
      </c>
      <c r="G67" s="63">
        <f t="shared" si="30"/>
        <v>12.15</v>
      </c>
      <c r="H67" s="63">
        <f t="shared" si="31"/>
        <v>14.75</v>
      </c>
      <c r="I67" s="63">
        <f t="shared" si="32"/>
        <v>40075.75</v>
      </c>
      <c r="J67" s="47">
        <f t="shared" si="33"/>
        <v>3.3805577431738911E-3</v>
      </c>
      <c r="L67" s="28">
        <v>12.15</v>
      </c>
      <c r="M67" s="28">
        <v>14.75</v>
      </c>
      <c r="N67" s="28">
        <f t="shared" si="5"/>
        <v>33011.550000000003</v>
      </c>
    </row>
    <row r="68" spans="1:14" ht="26.1" customHeight="1" x14ac:dyDescent="0.25">
      <c r="A68" s="62" t="s">
        <v>218</v>
      </c>
      <c r="B68" s="45" t="s">
        <v>192</v>
      </c>
      <c r="C68" s="45" t="s">
        <v>49</v>
      </c>
      <c r="D68" s="44" t="s">
        <v>193</v>
      </c>
      <c r="E68" s="45" t="s">
        <v>65</v>
      </c>
      <c r="F68" s="46">
        <v>137.09</v>
      </c>
      <c r="G68" s="63">
        <f t="shared" si="30"/>
        <v>5.23</v>
      </c>
      <c r="H68" s="63">
        <f t="shared" si="31"/>
        <v>6.27</v>
      </c>
      <c r="I68" s="63">
        <f t="shared" si="32"/>
        <v>859.55</v>
      </c>
      <c r="J68" s="47">
        <f t="shared" si="33"/>
        <v>7.2506650733800815E-5</v>
      </c>
      <c r="L68" s="28">
        <v>5.23</v>
      </c>
      <c r="M68" s="28">
        <v>6.27</v>
      </c>
      <c r="N68" s="28">
        <f t="shared" si="5"/>
        <v>716.98070000000007</v>
      </c>
    </row>
    <row r="69" spans="1:14" ht="39" customHeight="1" x14ac:dyDescent="0.25">
      <c r="A69" s="62" t="s">
        <v>219</v>
      </c>
      <c r="B69" s="45" t="s">
        <v>195</v>
      </c>
      <c r="C69" s="45" t="s">
        <v>49</v>
      </c>
      <c r="D69" s="44" t="s">
        <v>196</v>
      </c>
      <c r="E69" s="45" t="s">
        <v>197</v>
      </c>
      <c r="F69" s="46">
        <v>2056.41</v>
      </c>
      <c r="G69" s="63">
        <f t="shared" si="30"/>
        <v>3.12</v>
      </c>
      <c r="H69" s="63">
        <f t="shared" si="31"/>
        <v>3.75</v>
      </c>
      <c r="I69" s="63">
        <f t="shared" si="32"/>
        <v>7711.53</v>
      </c>
      <c r="J69" s="47">
        <f t="shared" si="33"/>
        <v>6.504999270935106E-4</v>
      </c>
      <c r="L69" s="28">
        <v>3.12</v>
      </c>
      <c r="M69" s="28">
        <v>3.75</v>
      </c>
      <c r="N69" s="28">
        <f t="shared" si="5"/>
        <v>6415.9992000000002</v>
      </c>
    </row>
    <row r="70" spans="1:14" ht="26.1" customHeight="1" x14ac:dyDescent="0.25">
      <c r="A70" s="62" t="s">
        <v>220</v>
      </c>
      <c r="B70" s="45" t="s">
        <v>199</v>
      </c>
      <c r="C70" s="45" t="s">
        <v>133</v>
      </c>
      <c r="D70" s="44" t="s">
        <v>200</v>
      </c>
      <c r="E70" s="45" t="s">
        <v>201</v>
      </c>
      <c r="F70" s="46">
        <v>205.63</v>
      </c>
      <c r="G70" s="63">
        <f t="shared" si="30"/>
        <v>94.29</v>
      </c>
      <c r="H70" s="63">
        <f t="shared" si="31"/>
        <v>114.52</v>
      </c>
      <c r="I70" s="63">
        <f t="shared" si="32"/>
        <v>23548.74</v>
      </c>
      <c r="J70" s="47">
        <f t="shared" si="33"/>
        <v>1.9864350723065379E-3</v>
      </c>
      <c r="L70" s="28">
        <v>94.29</v>
      </c>
      <c r="M70" s="28">
        <v>114.52</v>
      </c>
      <c r="N70" s="28">
        <f t="shared" si="5"/>
        <v>19388.852699999999</v>
      </c>
    </row>
    <row r="71" spans="1:14" ht="24" customHeight="1" x14ac:dyDescent="0.25">
      <c r="A71" s="66" t="s">
        <v>221</v>
      </c>
      <c r="B71" s="53"/>
      <c r="C71" s="53"/>
      <c r="D71" s="52" t="s">
        <v>222</v>
      </c>
      <c r="E71" s="52"/>
      <c r="F71" s="54"/>
      <c r="G71" s="52"/>
      <c r="H71" s="52"/>
      <c r="I71" s="55">
        <f>SUBTOTAL(9,I72:I79)</f>
        <v>543010.38</v>
      </c>
      <c r="J71" s="67">
        <f>IFERROR(I71/$J$302,0)</f>
        <v>4.5805205011329717E-2</v>
      </c>
      <c r="L71" s="26"/>
      <c r="M71" s="26"/>
      <c r="N71" s="26"/>
    </row>
    <row r="72" spans="1:14" ht="26.1" customHeight="1" x14ac:dyDescent="0.25">
      <c r="A72" s="62" t="s">
        <v>223</v>
      </c>
      <c r="B72" s="45" t="s">
        <v>224</v>
      </c>
      <c r="C72" s="45" t="s">
        <v>120</v>
      </c>
      <c r="D72" s="44" t="s">
        <v>225</v>
      </c>
      <c r="E72" s="45" t="s">
        <v>65</v>
      </c>
      <c r="F72" s="46">
        <v>1240.53</v>
      </c>
      <c r="G72" s="63">
        <f t="shared" ref="G72:G79" si="34">(L72*(1-$E$4))</f>
        <v>7.21</v>
      </c>
      <c r="H72" s="63">
        <f t="shared" ref="H72:H79" si="35">(M72*(1-$E$4))</f>
        <v>8.7899999999999991</v>
      </c>
      <c r="I72" s="63">
        <f t="shared" ref="I72:I79" si="36">ROUNDDOWN(F72*H72,2)</f>
        <v>10904.25</v>
      </c>
      <c r="J72" s="47">
        <f t="shared" ref="J72:J82" si="37">IFERROR(I72/$J$302,0)</f>
        <v>9.1981926154853998E-4</v>
      </c>
      <c r="L72" s="28">
        <v>7.21</v>
      </c>
      <c r="M72" s="28">
        <v>8.7899999999999991</v>
      </c>
      <c r="N72" s="28">
        <f t="shared" si="5"/>
        <v>8944.2212999999992</v>
      </c>
    </row>
    <row r="73" spans="1:14" ht="78" customHeight="1" x14ac:dyDescent="0.25">
      <c r="A73" s="62" t="s">
        <v>226</v>
      </c>
      <c r="B73" s="45" t="s">
        <v>227</v>
      </c>
      <c r="C73" s="45" t="s">
        <v>49</v>
      </c>
      <c r="D73" s="44" t="s">
        <v>228</v>
      </c>
      <c r="E73" s="45" t="s">
        <v>65</v>
      </c>
      <c r="F73" s="46">
        <v>984.79</v>
      </c>
      <c r="G73" s="63">
        <f t="shared" si="34"/>
        <v>12.53</v>
      </c>
      <c r="H73" s="63">
        <f t="shared" si="35"/>
        <v>15.11</v>
      </c>
      <c r="I73" s="63">
        <f t="shared" si="36"/>
        <v>14880.17</v>
      </c>
      <c r="J73" s="47">
        <f t="shared" si="37"/>
        <v>1.2552048037340246E-3</v>
      </c>
      <c r="L73" s="28">
        <v>12.53</v>
      </c>
      <c r="M73" s="28">
        <v>15.11</v>
      </c>
      <c r="N73" s="28">
        <f t="shared" si="5"/>
        <v>12339.418699999998</v>
      </c>
    </row>
    <row r="74" spans="1:14" ht="39" customHeight="1" x14ac:dyDescent="0.25">
      <c r="A74" s="62" t="s">
        <v>229</v>
      </c>
      <c r="B74" s="45" t="s">
        <v>230</v>
      </c>
      <c r="C74" s="45" t="s">
        <v>49</v>
      </c>
      <c r="D74" s="44" t="s">
        <v>231</v>
      </c>
      <c r="E74" s="45" t="s">
        <v>65</v>
      </c>
      <c r="F74" s="46">
        <v>627.9</v>
      </c>
      <c r="G74" s="63">
        <f t="shared" si="34"/>
        <v>5.0599999999999996</v>
      </c>
      <c r="H74" s="63">
        <f t="shared" si="35"/>
        <v>6.08</v>
      </c>
      <c r="I74" s="63">
        <f t="shared" si="36"/>
        <v>3817.63</v>
      </c>
      <c r="J74" s="47">
        <f t="shared" si="37"/>
        <v>3.2203311621299517E-4</v>
      </c>
      <c r="L74" s="28">
        <v>5.0599999999999996</v>
      </c>
      <c r="M74" s="28">
        <v>6.08</v>
      </c>
      <c r="N74" s="28">
        <f t="shared" si="5"/>
        <v>3177.1739999999995</v>
      </c>
    </row>
    <row r="75" spans="1:14" ht="39" customHeight="1" x14ac:dyDescent="0.25">
      <c r="A75" s="62" t="s">
        <v>232</v>
      </c>
      <c r="B75" s="45" t="s">
        <v>195</v>
      </c>
      <c r="C75" s="45" t="s">
        <v>49</v>
      </c>
      <c r="D75" s="44" t="s">
        <v>196</v>
      </c>
      <c r="E75" s="45" t="s">
        <v>197</v>
      </c>
      <c r="F75" s="46">
        <v>9418.4699999999993</v>
      </c>
      <c r="G75" s="63">
        <f t="shared" si="34"/>
        <v>3.12</v>
      </c>
      <c r="H75" s="63">
        <f t="shared" si="35"/>
        <v>3.75</v>
      </c>
      <c r="I75" s="63">
        <f t="shared" si="36"/>
        <v>35319.26</v>
      </c>
      <c r="J75" s="47">
        <f t="shared" si="37"/>
        <v>2.9793278447982105E-3</v>
      </c>
      <c r="L75" s="28">
        <v>3.12</v>
      </c>
      <c r="M75" s="28">
        <v>3.75</v>
      </c>
      <c r="N75" s="28">
        <f t="shared" si="5"/>
        <v>29385.626399999997</v>
      </c>
    </row>
    <row r="76" spans="1:14" ht="39" customHeight="1" x14ac:dyDescent="0.25">
      <c r="A76" s="62" t="s">
        <v>233</v>
      </c>
      <c r="B76" s="45" t="s">
        <v>234</v>
      </c>
      <c r="C76" s="45" t="s">
        <v>49</v>
      </c>
      <c r="D76" s="44" t="s">
        <v>235</v>
      </c>
      <c r="E76" s="45" t="s">
        <v>65</v>
      </c>
      <c r="F76" s="46">
        <v>9.41</v>
      </c>
      <c r="G76" s="63">
        <f t="shared" si="34"/>
        <v>344.22</v>
      </c>
      <c r="H76" s="63">
        <f t="shared" si="35"/>
        <v>416.04</v>
      </c>
      <c r="I76" s="63">
        <f t="shared" si="36"/>
        <v>3914.93</v>
      </c>
      <c r="J76" s="47">
        <f t="shared" si="37"/>
        <v>3.3024077966061172E-4</v>
      </c>
      <c r="L76" s="28">
        <v>344.22</v>
      </c>
      <c r="M76" s="28">
        <v>416.04</v>
      </c>
      <c r="N76" s="28">
        <f t="shared" si="5"/>
        <v>3239.1102000000005</v>
      </c>
    </row>
    <row r="77" spans="1:14" ht="39" customHeight="1" x14ac:dyDescent="0.25">
      <c r="A77" s="62" t="s">
        <v>236</v>
      </c>
      <c r="B77" s="45" t="s">
        <v>237</v>
      </c>
      <c r="C77" s="45" t="s">
        <v>120</v>
      </c>
      <c r="D77" s="44" t="s">
        <v>238</v>
      </c>
      <c r="E77" s="45" t="s">
        <v>65</v>
      </c>
      <c r="F77" s="46">
        <v>255.74</v>
      </c>
      <c r="G77" s="63">
        <f t="shared" si="34"/>
        <v>447.52</v>
      </c>
      <c r="H77" s="63">
        <f t="shared" si="35"/>
        <v>543.77</v>
      </c>
      <c r="I77" s="63">
        <f t="shared" si="36"/>
        <v>139063.73000000001</v>
      </c>
      <c r="J77" s="47">
        <f t="shared" si="37"/>
        <v>1.1730609389621987E-2</v>
      </c>
      <c r="L77" s="28">
        <v>447.52</v>
      </c>
      <c r="M77" s="28">
        <v>543.77</v>
      </c>
      <c r="N77" s="28">
        <f t="shared" ref="N77:N140" si="38">F77*G77</f>
        <v>114448.7648</v>
      </c>
    </row>
    <row r="78" spans="1:14" ht="26.1" customHeight="1" x14ac:dyDescent="0.25">
      <c r="A78" s="62" t="s">
        <v>239</v>
      </c>
      <c r="B78" s="45" t="s">
        <v>212</v>
      </c>
      <c r="C78" s="45" t="s">
        <v>120</v>
      </c>
      <c r="D78" s="44" t="s">
        <v>213</v>
      </c>
      <c r="E78" s="45" t="s">
        <v>187</v>
      </c>
      <c r="F78" s="46">
        <v>19422.5</v>
      </c>
      <c r="G78" s="63">
        <f t="shared" si="34"/>
        <v>12.15</v>
      </c>
      <c r="H78" s="63">
        <f t="shared" si="35"/>
        <v>14.75</v>
      </c>
      <c r="I78" s="63">
        <f t="shared" si="36"/>
        <v>286481.87</v>
      </c>
      <c r="J78" s="47">
        <f t="shared" si="37"/>
        <v>2.4165948333030225E-2</v>
      </c>
      <c r="L78" s="28">
        <v>12.15</v>
      </c>
      <c r="M78" s="28">
        <v>14.75</v>
      </c>
      <c r="N78" s="28">
        <f t="shared" si="38"/>
        <v>235983.375</v>
      </c>
    </row>
    <row r="79" spans="1:14" ht="39" customHeight="1" x14ac:dyDescent="0.25">
      <c r="A79" s="62" t="s">
        <v>240</v>
      </c>
      <c r="B79" s="45" t="s">
        <v>241</v>
      </c>
      <c r="C79" s="45" t="s">
        <v>49</v>
      </c>
      <c r="D79" s="44" t="s">
        <v>242</v>
      </c>
      <c r="E79" s="45" t="s">
        <v>61</v>
      </c>
      <c r="F79" s="46">
        <v>209.2</v>
      </c>
      <c r="G79" s="63">
        <f t="shared" si="34"/>
        <v>191.53</v>
      </c>
      <c r="H79" s="63">
        <f t="shared" si="35"/>
        <v>232.45</v>
      </c>
      <c r="I79" s="63">
        <f t="shared" si="36"/>
        <v>48628.54</v>
      </c>
      <c r="J79" s="47">
        <f t="shared" si="37"/>
        <v>4.1020214827231253E-3</v>
      </c>
      <c r="L79" s="28">
        <v>191.53</v>
      </c>
      <c r="M79" s="28">
        <v>232.45</v>
      </c>
      <c r="N79" s="28">
        <f t="shared" si="38"/>
        <v>40068.076000000001</v>
      </c>
    </row>
    <row r="80" spans="1:14" s="9" customFormat="1" ht="24" customHeight="1" x14ac:dyDescent="0.25">
      <c r="A80" s="20" t="s">
        <v>9</v>
      </c>
      <c r="B80" s="21"/>
      <c r="C80" s="21"/>
      <c r="D80" s="22" t="s">
        <v>10</v>
      </c>
      <c r="E80" s="22"/>
      <c r="F80" s="23"/>
      <c r="G80" s="22"/>
      <c r="H80" s="22"/>
      <c r="I80" s="24">
        <f>SUBTOTAL(9,I81:I163)</f>
        <v>6539448.7399999984</v>
      </c>
      <c r="J80" s="25">
        <f t="shared" si="37"/>
        <v>0.55162995262960124</v>
      </c>
      <c r="L80" s="22"/>
      <c r="M80" s="22"/>
      <c r="N80" s="22"/>
    </row>
    <row r="81" spans="1:14" ht="24" customHeight="1" x14ac:dyDescent="0.25">
      <c r="A81" s="66" t="s">
        <v>243</v>
      </c>
      <c r="B81" s="53"/>
      <c r="C81" s="53"/>
      <c r="D81" s="52" t="s">
        <v>244</v>
      </c>
      <c r="E81" s="52"/>
      <c r="F81" s="54"/>
      <c r="G81" s="52"/>
      <c r="H81" s="52"/>
      <c r="I81" s="55">
        <f>SUBTOTAL(9,I82:I98)</f>
        <v>3245643.2900000005</v>
      </c>
      <c r="J81" s="67">
        <f t="shared" si="37"/>
        <v>0.27378363612882817</v>
      </c>
      <c r="L81" s="26"/>
      <c r="M81" s="26"/>
      <c r="N81" s="26"/>
    </row>
    <row r="82" spans="1:14" ht="24" customHeight="1" x14ac:dyDescent="0.25">
      <c r="A82" s="64" t="s">
        <v>245</v>
      </c>
      <c r="B82" s="58"/>
      <c r="C82" s="58"/>
      <c r="D82" s="57" t="s">
        <v>246</v>
      </c>
      <c r="E82" s="57"/>
      <c r="F82" s="59"/>
      <c r="G82" s="57"/>
      <c r="H82" s="57"/>
      <c r="I82" s="60">
        <f>SUBTOTAL(9,I83:I86)</f>
        <v>139237.24</v>
      </c>
      <c r="J82" s="65">
        <f t="shared" si="37"/>
        <v>1.1745245686485254E-2</v>
      </c>
      <c r="L82" s="27"/>
      <c r="M82" s="27"/>
      <c r="N82" s="27"/>
    </row>
    <row r="83" spans="1:14" ht="39" customHeight="1" x14ac:dyDescent="0.25">
      <c r="A83" s="62" t="s">
        <v>247</v>
      </c>
      <c r="B83" s="45" t="s">
        <v>237</v>
      </c>
      <c r="C83" s="45" t="s">
        <v>120</v>
      </c>
      <c r="D83" s="44" t="s">
        <v>238</v>
      </c>
      <c r="E83" s="45" t="s">
        <v>65</v>
      </c>
      <c r="F83" s="46">
        <v>16.57</v>
      </c>
      <c r="G83" s="63">
        <f t="shared" ref="G83:G86" si="39">(L83*(1-$E$4))</f>
        <v>447.52</v>
      </c>
      <c r="H83" s="63">
        <f t="shared" ref="H83:H86" si="40">(M83*(1-$E$4))</f>
        <v>543.77</v>
      </c>
      <c r="I83" s="63">
        <f t="shared" ref="I83:I86" si="41">ROUNDDOWN(F83*H83,2)</f>
        <v>9010.26</v>
      </c>
      <c r="J83" s="47">
        <f t="shared" ref="J83:J86" si="42">IFERROR(I83/$J$302,0)</f>
        <v>7.6005325442468283E-4</v>
      </c>
      <c r="L83" s="28">
        <v>447.52</v>
      </c>
      <c r="M83" s="28">
        <v>543.77</v>
      </c>
      <c r="N83" s="28">
        <f t="shared" si="38"/>
        <v>7415.4063999999998</v>
      </c>
    </row>
    <row r="84" spans="1:14" ht="26.1" customHeight="1" x14ac:dyDescent="0.25">
      <c r="A84" s="62" t="s">
        <v>248</v>
      </c>
      <c r="B84" s="45" t="s">
        <v>212</v>
      </c>
      <c r="C84" s="45" t="s">
        <v>120</v>
      </c>
      <c r="D84" s="44" t="s">
        <v>213</v>
      </c>
      <c r="E84" s="45" t="s">
        <v>187</v>
      </c>
      <c r="F84" s="46">
        <v>7123.3</v>
      </c>
      <c r="G84" s="63">
        <f t="shared" si="39"/>
        <v>12.15</v>
      </c>
      <c r="H84" s="63">
        <f t="shared" si="40"/>
        <v>14.75</v>
      </c>
      <c r="I84" s="63">
        <f t="shared" si="41"/>
        <v>105068.67</v>
      </c>
      <c r="J84" s="47">
        <f t="shared" si="42"/>
        <v>8.8629833735733524E-3</v>
      </c>
      <c r="L84" s="28">
        <v>12.15</v>
      </c>
      <c r="M84" s="28">
        <v>14.75</v>
      </c>
      <c r="N84" s="28">
        <f t="shared" si="38"/>
        <v>86548.095000000001</v>
      </c>
    </row>
    <row r="85" spans="1:14" ht="51.9" customHeight="1" x14ac:dyDescent="0.25">
      <c r="A85" s="62" t="s">
        <v>249</v>
      </c>
      <c r="B85" s="45" t="s">
        <v>250</v>
      </c>
      <c r="C85" s="45" t="s">
        <v>49</v>
      </c>
      <c r="D85" s="44" t="s">
        <v>251</v>
      </c>
      <c r="E85" s="45" t="s">
        <v>61</v>
      </c>
      <c r="F85" s="46">
        <v>110.44</v>
      </c>
      <c r="G85" s="63">
        <f t="shared" si="39"/>
        <v>161.30000000000001</v>
      </c>
      <c r="H85" s="63">
        <f t="shared" si="40"/>
        <v>195.78</v>
      </c>
      <c r="I85" s="63">
        <f t="shared" si="41"/>
        <v>21621.94</v>
      </c>
      <c r="J85" s="47">
        <f t="shared" si="42"/>
        <v>1.8239014039522973E-3</v>
      </c>
      <c r="L85" s="28">
        <v>161.30000000000001</v>
      </c>
      <c r="M85" s="28">
        <v>195.78</v>
      </c>
      <c r="N85" s="28">
        <f t="shared" si="38"/>
        <v>17813.972000000002</v>
      </c>
    </row>
    <row r="86" spans="1:14" ht="26.1" customHeight="1" x14ac:dyDescent="0.25">
      <c r="A86" s="62" t="s">
        <v>252</v>
      </c>
      <c r="B86" s="45" t="s">
        <v>253</v>
      </c>
      <c r="C86" s="45" t="s">
        <v>120</v>
      </c>
      <c r="D86" s="44" t="s">
        <v>254</v>
      </c>
      <c r="E86" s="45" t="s">
        <v>65</v>
      </c>
      <c r="F86" s="46">
        <v>116.29</v>
      </c>
      <c r="G86" s="63">
        <f t="shared" si="39"/>
        <v>25.05</v>
      </c>
      <c r="H86" s="63">
        <f t="shared" si="40"/>
        <v>30.41</v>
      </c>
      <c r="I86" s="63">
        <f t="shared" si="41"/>
        <v>3536.37</v>
      </c>
      <c r="J86" s="47">
        <f t="shared" si="42"/>
        <v>2.9830765453492083E-4</v>
      </c>
      <c r="L86" s="28">
        <v>25.05</v>
      </c>
      <c r="M86" s="28">
        <v>30.41</v>
      </c>
      <c r="N86" s="28">
        <f t="shared" si="38"/>
        <v>2913.0645000000004</v>
      </c>
    </row>
    <row r="87" spans="1:14" ht="24" customHeight="1" x14ac:dyDescent="0.25">
      <c r="A87" s="64" t="s">
        <v>255</v>
      </c>
      <c r="B87" s="58"/>
      <c r="C87" s="58"/>
      <c r="D87" s="57" t="s">
        <v>256</v>
      </c>
      <c r="E87" s="57"/>
      <c r="F87" s="59"/>
      <c r="G87" s="57"/>
      <c r="H87" s="57"/>
      <c r="I87" s="60">
        <f>SUBTOTAL(9,I88:I91)</f>
        <v>705812.05</v>
      </c>
      <c r="J87" s="65">
        <f>IFERROR(I87/$J$302,0)</f>
        <v>5.9538209287485266E-2</v>
      </c>
      <c r="L87" s="27"/>
      <c r="M87" s="27"/>
      <c r="N87" s="27"/>
    </row>
    <row r="88" spans="1:14" ht="39" customHeight="1" x14ac:dyDescent="0.25">
      <c r="A88" s="62" t="s">
        <v>257</v>
      </c>
      <c r="B88" s="45" t="s">
        <v>258</v>
      </c>
      <c r="C88" s="45" t="s">
        <v>120</v>
      </c>
      <c r="D88" s="44" t="s">
        <v>259</v>
      </c>
      <c r="E88" s="45" t="s">
        <v>65</v>
      </c>
      <c r="F88" s="46">
        <v>180.11</v>
      </c>
      <c r="G88" s="63">
        <f t="shared" ref="G88:G91" si="43">(L88*(1-$E$4))</f>
        <v>481.1</v>
      </c>
      <c r="H88" s="63">
        <f t="shared" ref="H88:H91" si="44">(M88*(1-$E$4))</f>
        <v>584.5</v>
      </c>
      <c r="I88" s="63">
        <f t="shared" ref="I88:I91" si="45">ROUNDDOWN(F88*H88,2)</f>
        <v>105274.29</v>
      </c>
      <c r="J88" s="47">
        <f t="shared" ref="J88:J91" si="46">IFERROR(I88/$J$302,0)</f>
        <v>8.8803282837285318E-3</v>
      </c>
      <c r="L88" s="28">
        <v>481.1</v>
      </c>
      <c r="M88" s="28">
        <v>584.5</v>
      </c>
      <c r="N88" s="28">
        <f t="shared" si="38"/>
        <v>86650.921000000017</v>
      </c>
    </row>
    <row r="89" spans="1:14" ht="39" customHeight="1" x14ac:dyDescent="0.25">
      <c r="A89" s="62" t="s">
        <v>260</v>
      </c>
      <c r="B89" s="45" t="s">
        <v>261</v>
      </c>
      <c r="C89" s="45" t="s">
        <v>120</v>
      </c>
      <c r="D89" s="44" t="s">
        <v>262</v>
      </c>
      <c r="E89" s="45" t="s">
        <v>65</v>
      </c>
      <c r="F89" s="46">
        <v>180.11</v>
      </c>
      <c r="G89" s="63">
        <f t="shared" si="43"/>
        <v>54.62</v>
      </c>
      <c r="H89" s="63">
        <f t="shared" si="44"/>
        <v>66.900000000000006</v>
      </c>
      <c r="I89" s="63">
        <f t="shared" si="45"/>
        <v>12049.35</v>
      </c>
      <c r="J89" s="47">
        <f t="shared" si="46"/>
        <v>1.0164132534690512E-3</v>
      </c>
      <c r="L89" s="28">
        <v>54.62</v>
      </c>
      <c r="M89" s="28">
        <v>66.900000000000006</v>
      </c>
      <c r="N89" s="28">
        <f t="shared" si="38"/>
        <v>9837.6082000000006</v>
      </c>
    </row>
    <row r="90" spans="1:14" ht="26.1" customHeight="1" x14ac:dyDescent="0.25">
      <c r="A90" s="62" t="s">
        <v>263</v>
      </c>
      <c r="B90" s="45" t="s">
        <v>212</v>
      </c>
      <c r="C90" s="45" t="s">
        <v>120</v>
      </c>
      <c r="D90" s="44" t="s">
        <v>213</v>
      </c>
      <c r="E90" s="45" t="s">
        <v>187</v>
      </c>
      <c r="F90" s="46">
        <v>28817.34</v>
      </c>
      <c r="G90" s="63">
        <f t="shared" si="43"/>
        <v>12.15</v>
      </c>
      <c r="H90" s="63">
        <f t="shared" si="44"/>
        <v>14.75</v>
      </c>
      <c r="I90" s="63">
        <f t="shared" si="45"/>
        <v>425055.76</v>
      </c>
      <c r="J90" s="47">
        <f t="shared" si="46"/>
        <v>3.5855237662393423E-2</v>
      </c>
      <c r="L90" s="28">
        <v>12.15</v>
      </c>
      <c r="M90" s="28">
        <v>14.75</v>
      </c>
      <c r="N90" s="28">
        <f t="shared" si="38"/>
        <v>350130.68100000004</v>
      </c>
    </row>
    <row r="91" spans="1:14" ht="39" customHeight="1" x14ac:dyDescent="0.25">
      <c r="A91" s="62" t="s">
        <v>264</v>
      </c>
      <c r="B91" s="45" t="s">
        <v>265</v>
      </c>
      <c r="C91" s="45" t="s">
        <v>120</v>
      </c>
      <c r="D91" s="44" t="s">
        <v>266</v>
      </c>
      <c r="E91" s="45" t="s">
        <v>61</v>
      </c>
      <c r="F91" s="46">
        <v>1048.25</v>
      </c>
      <c r="G91" s="63">
        <f t="shared" si="43"/>
        <v>128.41</v>
      </c>
      <c r="H91" s="63">
        <f t="shared" si="44"/>
        <v>155.91</v>
      </c>
      <c r="I91" s="63">
        <f t="shared" si="45"/>
        <v>163432.65</v>
      </c>
      <c r="J91" s="47">
        <f t="shared" si="46"/>
        <v>1.378623008789426E-2</v>
      </c>
      <c r="L91" s="28">
        <v>128.41</v>
      </c>
      <c r="M91" s="28">
        <v>155.91</v>
      </c>
      <c r="N91" s="28">
        <f t="shared" si="38"/>
        <v>134605.7825</v>
      </c>
    </row>
    <row r="92" spans="1:14" ht="24" customHeight="1" x14ac:dyDescent="0.25">
      <c r="A92" s="64" t="s">
        <v>267</v>
      </c>
      <c r="B92" s="58"/>
      <c r="C92" s="58"/>
      <c r="D92" s="57" t="s">
        <v>268</v>
      </c>
      <c r="E92" s="57"/>
      <c r="F92" s="59"/>
      <c r="G92" s="57"/>
      <c r="H92" s="57"/>
      <c r="I92" s="60">
        <f>SUBTOTAL(9,I93:I94)</f>
        <v>1331743.95</v>
      </c>
      <c r="J92" s="65">
        <f>IFERROR(I92/$J$302,0)</f>
        <v>0.11233819260020045</v>
      </c>
      <c r="L92" s="27"/>
      <c r="M92" s="27"/>
      <c r="N92" s="27"/>
    </row>
    <row r="93" spans="1:14" ht="26.1" customHeight="1" x14ac:dyDescent="0.25">
      <c r="A93" s="62" t="s">
        <v>269</v>
      </c>
      <c r="B93" s="45" t="s">
        <v>270</v>
      </c>
      <c r="C93" s="45" t="s">
        <v>120</v>
      </c>
      <c r="D93" s="44" t="s">
        <v>271</v>
      </c>
      <c r="E93" s="45" t="s">
        <v>210</v>
      </c>
      <c r="F93" s="46">
        <v>16.75</v>
      </c>
      <c r="G93" s="63">
        <f t="shared" ref="G93:G94" si="47">(L93*(1-$E$4))</f>
        <v>10.67</v>
      </c>
      <c r="H93" s="63">
        <f t="shared" ref="H93:H94" si="48">(M93*(1-$E$4))</f>
        <v>12.95</v>
      </c>
      <c r="I93" s="63">
        <f t="shared" ref="I93:I94" si="49">ROUNDDOWN(F93*H93,2)</f>
        <v>216.91</v>
      </c>
      <c r="J93" s="47">
        <f t="shared" ref="J93:J94" si="50">IFERROR(I93/$J$302,0)</f>
        <v>1.8297269048535554E-5</v>
      </c>
      <c r="L93" s="28">
        <v>10.67</v>
      </c>
      <c r="M93" s="28">
        <v>12.95</v>
      </c>
      <c r="N93" s="28">
        <f t="shared" si="38"/>
        <v>178.7225</v>
      </c>
    </row>
    <row r="94" spans="1:14" ht="51.9" customHeight="1" x14ac:dyDescent="0.25">
      <c r="A94" s="62" t="s">
        <v>272</v>
      </c>
      <c r="B94" s="45" t="s">
        <v>273</v>
      </c>
      <c r="C94" s="45" t="s">
        <v>83</v>
      </c>
      <c r="D94" s="44" t="s">
        <v>274</v>
      </c>
      <c r="E94" s="45" t="s">
        <v>275</v>
      </c>
      <c r="F94" s="46">
        <v>8</v>
      </c>
      <c r="G94" s="63">
        <f t="shared" si="47"/>
        <v>137034.35999999999</v>
      </c>
      <c r="H94" s="63">
        <f t="shared" si="48"/>
        <v>166440.88</v>
      </c>
      <c r="I94" s="63">
        <f t="shared" si="49"/>
        <v>1331527.04</v>
      </c>
      <c r="J94" s="47">
        <f t="shared" si="50"/>
        <v>0.11231989533115191</v>
      </c>
      <c r="L94" s="28">
        <v>137034.35999999999</v>
      </c>
      <c r="M94" s="28">
        <v>166440.88</v>
      </c>
      <c r="N94" s="28">
        <f t="shared" si="38"/>
        <v>1096274.8799999999</v>
      </c>
    </row>
    <row r="95" spans="1:14" ht="24" customHeight="1" x14ac:dyDescent="0.25">
      <c r="A95" s="64" t="s">
        <v>276</v>
      </c>
      <c r="B95" s="58"/>
      <c r="C95" s="58"/>
      <c r="D95" s="57" t="s">
        <v>277</v>
      </c>
      <c r="E95" s="57"/>
      <c r="F95" s="59"/>
      <c r="G95" s="57"/>
      <c r="H95" s="57"/>
      <c r="I95" s="60">
        <f>SUBTOTAL(9,I96:I98)</f>
        <v>1068850.05</v>
      </c>
      <c r="J95" s="65">
        <f>IFERROR(I95/$J$302,0)</f>
        <v>9.0161988554657138E-2</v>
      </c>
      <c r="L95" s="27"/>
      <c r="M95" s="27"/>
      <c r="N95" s="27"/>
    </row>
    <row r="96" spans="1:14" ht="26.1" customHeight="1" x14ac:dyDescent="0.25">
      <c r="A96" s="62" t="s">
        <v>278</v>
      </c>
      <c r="B96" s="45" t="s">
        <v>279</v>
      </c>
      <c r="C96" s="45" t="s">
        <v>83</v>
      </c>
      <c r="D96" s="44" t="s">
        <v>280</v>
      </c>
      <c r="E96" s="45" t="s">
        <v>281</v>
      </c>
      <c r="F96" s="46">
        <v>3018.6</v>
      </c>
      <c r="G96" s="63">
        <f t="shared" ref="G96:G98" si="51">(L96*(1-$E$4))</f>
        <v>7.44</v>
      </c>
      <c r="H96" s="63">
        <f t="shared" ref="H96:H98" si="52">(M96*(1-$E$4))</f>
        <v>9.0299999999999994</v>
      </c>
      <c r="I96" s="63">
        <f t="shared" ref="I96:I98" si="53">ROUNDDOWN(F96*H96,2)</f>
        <v>27257.95</v>
      </c>
      <c r="J96" s="47">
        <f t="shared" ref="J96:J100" si="54">IFERROR(I96/$J$302,0)</f>
        <v>2.2993225063921889E-3</v>
      </c>
      <c r="L96" s="28">
        <v>7.44</v>
      </c>
      <c r="M96" s="28">
        <v>9.0299999999999994</v>
      </c>
      <c r="N96" s="28">
        <f t="shared" si="38"/>
        <v>22458.384000000002</v>
      </c>
    </row>
    <row r="97" spans="1:14" ht="26.1" customHeight="1" x14ac:dyDescent="0.25">
      <c r="A97" s="62" t="s">
        <v>282</v>
      </c>
      <c r="B97" s="45" t="s">
        <v>283</v>
      </c>
      <c r="C97" s="45" t="s">
        <v>83</v>
      </c>
      <c r="D97" s="44" t="s">
        <v>284</v>
      </c>
      <c r="E97" s="45" t="s">
        <v>281</v>
      </c>
      <c r="F97" s="46">
        <v>992.7</v>
      </c>
      <c r="G97" s="63">
        <f t="shared" si="51"/>
        <v>12.56</v>
      </c>
      <c r="H97" s="63">
        <f t="shared" si="52"/>
        <v>15.25</v>
      </c>
      <c r="I97" s="63">
        <f t="shared" si="53"/>
        <v>15138.67</v>
      </c>
      <c r="J97" s="47">
        <f t="shared" si="54"/>
        <v>1.2770103638697788E-3</v>
      </c>
      <c r="L97" s="28">
        <v>12.56</v>
      </c>
      <c r="M97" s="28">
        <v>15.25</v>
      </c>
      <c r="N97" s="28">
        <f t="shared" si="38"/>
        <v>12468.312000000002</v>
      </c>
    </row>
    <row r="98" spans="1:14" ht="26.1" customHeight="1" x14ac:dyDescent="0.25">
      <c r="A98" s="62" t="s">
        <v>285</v>
      </c>
      <c r="B98" s="45" t="s">
        <v>286</v>
      </c>
      <c r="C98" s="45" t="s">
        <v>83</v>
      </c>
      <c r="D98" s="44" t="s">
        <v>287</v>
      </c>
      <c r="E98" s="45" t="s">
        <v>281</v>
      </c>
      <c r="F98" s="46">
        <v>78116.7</v>
      </c>
      <c r="G98" s="63">
        <f t="shared" si="51"/>
        <v>10.82</v>
      </c>
      <c r="H98" s="63">
        <f t="shared" si="52"/>
        <v>13.14</v>
      </c>
      <c r="I98" s="63">
        <f t="shared" si="53"/>
        <v>1026453.43</v>
      </c>
      <c r="J98" s="47">
        <f t="shared" si="54"/>
        <v>8.6585655684395177E-2</v>
      </c>
      <c r="L98" s="28">
        <v>10.82</v>
      </c>
      <c r="M98" s="28">
        <v>13.14</v>
      </c>
      <c r="N98" s="28">
        <f t="shared" si="38"/>
        <v>845222.69400000002</v>
      </c>
    </row>
    <row r="99" spans="1:14" ht="24" customHeight="1" x14ac:dyDescent="0.25">
      <c r="A99" s="66" t="s">
        <v>288</v>
      </c>
      <c r="B99" s="53"/>
      <c r="C99" s="53"/>
      <c r="D99" s="52" t="s">
        <v>289</v>
      </c>
      <c r="E99" s="52"/>
      <c r="F99" s="54"/>
      <c r="G99" s="52"/>
      <c r="H99" s="52"/>
      <c r="I99" s="55">
        <f>SUBTOTAL(9,I100:I141)</f>
        <v>3125359.1500000004</v>
      </c>
      <c r="J99" s="67">
        <f t="shared" si="54"/>
        <v>0.26363716398899262</v>
      </c>
      <c r="L99" s="26"/>
      <c r="M99" s="26"/>
      <c r="N99" s="26"/>
    </row>
    <row r="100" spans="1:14" ht="24" customHeight="1" x14ac:dyDescent="0.25">
      <c r="A100" s="64" t="s">
        <v>290</v>
      </c>
      <c r="B100" s="58"/>
      <c r="C100" s="58"/>
      <c r="D100" s="57" t="s">
        <v>291</v>
      </c>
      <c r="E100" s="57"/>
      <c r="F100" s="59"/>
      <c r="G100" s="57"/>
      <c r="H100" s="57"/>
      <c r="I100" s="60">
        <f>SUBTOTAL(9,I101:I105)</f>
        <v>735821.09</v>
      </c>
      <c r="J100" s="65">
        <f t="shared" si="54"/>
        <v>6.2069597783950457E-2</v>
      </c>
      <c r="L100" s="27"/>
      <c r="M100" s="27"/>
      <c r="N100" s="27"/>
    </row>
    <row r="101" spans="1:14" ht="39" customHeight="1" x14ac:dyDescent="0.25">
      <c r="A101" s="62" t="s">
        <v>292</v>
      </c>
      <c r="B101" s="45" t="s">
        <v>293</v>
      </c>
      <c r="C101" s="45" t="s">
        <v>120</v>
      </c>
      <c r="D101" s="44" t="s">
        <v>294</v>
      </c>
      <c r="E101" s="45" t="s">
        <v>65</v>
      </c>
      <c r="F101" s="46">
        <v>145.80000000000001</v>
      </c>
      <c r="G101" s="63">
        <f t="shared" ref="G101:G105" si="55">(L101*(1-$E$4))</f>
        <v>457.51</v>
      </c>
      <c r="H101" s="63">
        <f t="shared" ref="H101:H105" si="56">(M101*(1-$E$4))</f>
        <v>555.89</v>
      </c>
      <c r="I101" s="63">
        <f t="shared" ref="I101:I105" si="57">ROUNDDOWN(F101*H101,2)</f>
        <v>81048.759999999995</v>
      </c>
      <c r="J101" s="47">
        <f t="shared" ref="J101:J105" si="58">IFERROR(I101/$J$302,0)</f>
        <v>6.8368031338812705E-3</v>
      </c>
      <c r="L101" s="28">
        <v>457.51</v>
      </c>
      <c r="M101" s="28">
        <v>555.89</v>
      </c>
      <c r="N101" s="28">
        <f t="shared" si="38"/>
        <v>66704.957999999999</v>
      </c>
    </row>
    <row r="102" spans="1:14" ht="39" customHeight="1" x14ac:dyDescent="0.25">
      <c r="A102" s="62" t="s">
        <v>295</v>
      </c>
      <c r="B102" s="45" t="s">
        <v>296</v>
      </c>
      <c r="C102" s="45" t="s">
        <v>120</v>
      </c>
      <c r="D102" s="44" t="s">
        <v>297</v>
      </c>
      <c r="E102" s="45" t="s">
        <v>65</v>
      </c>
      <c r="F102" s="46">
        <v>37.299999999999997</v>
      </c>
      <c r="G102" s="63">
        <f t="shared" si="55"/>
        <v>992.75</v>
      </c>
      <c r="H102" s="63">
        <f t="shared" si="56"/>
        <v>1205.23</v>
      </c>
      <c r="I102" s="63">
        <f t="shared" si="57"/>
        <v>44955.07</v>
      </c>
      <c r="J102" s="47">
        <f t="shared" si="58"/>
        <v>3.7921488676674621E-3</v>
      </c>
      <c r="L102" s="28">
        <v>992.75</v>
      </c>
      <c r="M102" s="28">
        <v>1205.23</v>
      </c>
      <c r="N102" s="28">
        <f t="shared" si="38"/>
        <v>37029.574999999997</v>
      </c>
    </row>
    <row r="103" spans="1:14" ht="39" customHeight="1" x14ac:dyDescent="0.25">
      <c r="A103" s="62" t="s">
        <v>298</v>
      </c>
      <c r="B103" s="45" t="s">
        <v>261</v>
      </c>
      <c r="C103" s="45" t="s">
        <v>120</v>
      </c>
      <c r="D103" s="44" t="s">
        <v>262</v>
      </c>
      <c r="E103" s="45" t="s">
        <v>65</v>
      </c>
      <c r="F103" s="46">
        <v>183.1</v>
      </c>
      <c r="G103" s="63">
        <f t="shared" si="55"/>
        <v>54.62</v>
      </c>
      <c r="H103" s="63">
        <f t="shared" si="56"/>
        <v>66.900000000000006</v>
      </c>
      <c r="I103" s="63">
        <f t="shared" si="57"/>
        <v>12249.39</v>
      </c>
      <c r="J103" s="47">
        <f t="shared" si="58"/>
        <v>1.03328746720041E-3</v>
      </c>
      <c r="L103" s="28">
        <v>54.62</v>
      </c>
      <c r="M103" s="28">
        <v>66.900000000000006</v>
      </c>
      <c r="N103" s="28">
        <f t="shared" si="38"/>
        <v>10000.921999999999</v>
      </c>
    </row>
    <row r="104" spans="1:14" ht="26.1" customHeight="1" x14ac:dyDescent="0.25">
      <c r="A104" s="62" t="s">
        <v>299</v>
      </c>
      <c r="B104" s="45" t="s">
        <v>212</v>
      </c>
      <c r="C104" s="45" t="s">
        <v>120</v>
      </c>
      <c r="D104" s="44" t="s">
        <v>213</v>
      </c>
      <c r="E104" s="45" t="s">
        <v>187</v>
      </c>
      <c r="F104" s="46">
        <v>29164</v>
      </c>
      <c r="G104" s="63">
        <f t="shared" si="55"/>
        <v>12.15</v>
      </c>
      <c r="H104" s="63">
        <f t="shared" si="56"/>
        <v>14.75</v>
      </c>
      <c r="I104" s="63">
        <f t="shared" si="57"/>
        <v>430169</v>
      </c>
      <c r="J104" s="47">
        <f t="shared" si="58"/>
        <v>3.6286560920840399E-2</v>
      </c>
      <c r="L104" s="28">
        <v>12.15</v>
      </c>
      <c r="M104" s="28">
        <v>14.75</v>
      </c>
      <c r="N104" s="28">
        <f t="shared" si="38"/>
        <v>354342.60000000003</v>
      </c>
    </row>
    <row r="105" spans="1:14" ht="39" customHeight="1" x14ac:dyDescent="0.25">
      <c r="A105" s="62" t="s">
        <v>300</v>
      </c>
      <c r="B105" s="45" t="s">
        <v>301</v>
      </c>
      <c r="C105" s="45" t="s">
        <v>49</v>
      </c>
      <c r="D105" s="44" t="s">
        <v>302</v>
      </c>
      <c r="E105" s="45" t="s">
        <v>61</v>
      </c>
      <c r="F105" s="46">
        <v>507.5</v>
      </c>
      <c r="G105" s="63">
        <f t="shared" si="55"/>
        <v>271.64999999999998</v>
      </c>
      <c r="H105" s="63">
        <f t="shared" si="56"/>
        <v>329.85</v>
      </c>
      <c r="I105" s="63">
        <f t="shared" si="57"/>
        <v>167398.87</v>
      </c>
      <c r="J105" s="47">
        <f t="shared" si="58"/>
        <v>1.4120797394360918E-2</v>
      </c>
      <c r="L105" s="28">
        <v>271.64999999999998</v>
      </c>
      <c r="M105" s="28">
        <v>329.85</v>
      </c>
      <c r="N105" s="28">
        <f t="shared" si="38"/>
        <v>137862.375</v>
      </c>
    </row>
    <row r="106" spans="1:14" ht="24" customHeight="1" x14ac:dyDescent="0.25">
      <c r="A106" s="64" t="s">
        <v>303</v>
      </c>
      <c r="B106" s="58"/>
      <c r="C106" s="58"/>
      <c r="D106" s="57" t="s">
        <v>304</v>
      </c>
      <c r="E106" s="57"/>
      <c r="F106" s="59"/>
      <c r="G106" s="57"/>
      <c r="H106" s="57"/>
      <c r="I106" s="60">
        <f>SUBTOTAL(9,I107:I116)</f>
        <v>1307758.81</v>
      </c>
      <c r="J106" s="65">
        <f>IFERROR(I106/$J$302,0)</f>
        <v>0.11031494535596648</v>
      </c>
      <c r="L106" s="27"/>
      <c r="M106" s="27"/>
      <c r="N106" s="27"/>
    </row>
    <row r="107" spans="1:14" ht="39" customHeight="1" x14ac:dyDescent="0.25">
      <c r="A107" s="62" t="s">
        <v>305</v>
      </c>
      <c r="B107" s="45" t="s">
        <v>293</v>
      </c>
      <c r="C107" s="45" t="s">
        <v>120</v>
      </c>
      <c r="D107" s="44" t="s">
        <v>294</v>
      </c>
      <c r="E107" s="45" t="s">
        <v>65</v>
      </c>
      <c r="F107" s="46">
        <v>159.4</v>
      </c>
      <c r="G107" s="63">
        <f t="shared" ref="G107:G116" si="59">(L107*(1-$E$4))</f>
        <v>457.51</v>
      </c>
      <c r="H107" s="63">
        <f t="shared" ref="H107:H116" si="60">(M107*(1-$E$4))</f>
        <v>555.89</v>
      </c>
      <c r="I107" s="63">
        <f t="shared" ref="I107:I116" si="61">ROUNDDOWN(F107*H107,2)</f>
        <v>88608.86</v>
      </c>
      <c r="J107" s="47">
        <f t="shared" ref="J107:J116" si="62">IFERROR(I107/$J$302,0)</f>
        <v>7.4745293047993183E-3</v>
      </c>
      <c r="L107" s="28">
        <v>457.51</v>
      </c>
      <c r="M107" s="28">
        <v>555.89</v>
      </c>
      <c r="N107" s="28">
        <f t="shared" si="38"/>
        <v>72927.093999999997</v>
      </c>
    </row>
    <row r="108" spans="1:14" ht="39" customHeight="1" x14ac:dyDescent="0.25">
      <c r="A108" s="62" t="s">
        <v>306</v>
      </c>
      <c r="B108" s="45" t="s">
        <v>296</v>
      </c>
      <c r="C108" s="45" t="s">
        <v>120</v>
      </c>
      <c r="D108" s="44" t="s">
        <v>297</v>
      </c>
      <c r="E108" s="45" t="s">
        <v>65</v>
      </c>
      <c r="F108" s="46">
        <v>47.49</v>
      </c>
      <c r="G108" s="63">
        <f t="shared" si="59"/>
        <v>992.75</v>
      </c>
      <c r="H108" s="63">
        <f t="shared" si="60"/>
        <v>1205.23</v>
      </c>
      <c r="I108" s="63">
        <f t="shared" si="61"/>
        <v>57236.37</v>
      </c>
      <c r="J108" s="47">
        <f t="shared" si="62"/>
        <v>4.8281280773202198E-3</v>
      </c>
      <c r="L108" s="28">
        <v>992.75</v>
      </c>
      <c r="M108" s="28">
        <v>1205.23</v>
      </c>
      <c r="N108" s="28">
        <f t="shared" si="38"/>
        <v>47145.697500000002</v>
      </c>
    </row>
    <row r="109" spans="1:14" ht="39" customHeight="1" x14ac:dyDescent="0.25">
      <c r="A109" s="62" t="s">
        <v>307</v>
      </c>
      <c r="B109" s="45" t="s">
        <v>261</v>
      </c>
      <c r="C109" s="45" t="s">
        <v>120</v>
      </c>
      <c r="D109" s="44" t="s">
        <v>262</v>
      </c>
      <c r="E109" s="45" t="s">
        <v>65</v>
      </c>
      <c r="F109" s="46">
        <v>206.89</v>
      </c>
      <c r="G109" s="63">
        <f t="shared" si="59"/>
        <v>54.62</v>
      </c>
      <c r="H109" s="63">
        <f t="shared" si="60"/>
        <v>66.900000000000006</v>
      </c>
      <c r="I109" s="63">
        <f t="shared" si="61"/>
        <v>13840.94</v>
      </c>
      <c r="J109" s="47">
        <f t="shared" si="62"/>
        <v>1.1675413907364239E-3</v>
      </c>
      <c r="L109" s="28">
        <v>54.62</v>
      </c>
      <c r="M109" s="28">
        <v>66.900000000000006</v>
      </c>
      <c r="N109" s="28">
        <f t="shared" si="38"/>
        <v>11300.331799999998</v>
      </c>
    </row>
    <row r="110" spans="1:14" ht="24" customHeight="1" x14ac:dyDescent="0.25">
      <c r="A110" s="62" t="s">
        <v>308</v>
      </c>
      <c r="B110" s="45" t="s">
        <v>309</v>
      </c>
      <c r="C110" s="45" t="s">
        <v>83</v>
      </c>
      <c r="D110" s="44" t="s">
        <v>310</v>
      </c>
      <c r="E110" s="45" t="s">
        <v>65</v>
      </c>
      <c r="F110" s="46">
        <v>60.45</v>
      </c>
      <c r="G110" s="63">
        <f t="shared" si="59"/>
        <v>539.25</v>
      </c>
      <c r="H110" s="63">
        <f t="shared" si="60"/>
        <v>654.96</v>
      </c>
      <c r="I110" s="63">
        <f t="shared" si="61"/>
        <v>39592.33</v>
      </c>
      <c r="J110" s="47">
        <f t="shared" si="62"/>
        <v>3.3397792368650855E-3</v>
      </c>
      <c r="L110" s="28">
        <v>539.25</v>
      </c>
      <c r="M110" s="28">
        <v>654.96</v>
      </c>
      <c r="N110" s="28">
        <f t="shared" si="38"/>
        <v>32597.662500000002</v>
      </c>
    </row>
    <row r="111" spans="1:14" ht="26.1" customHeight="1" x14ac:dyDescent="0.25">
      <c r="A111" s="62" t="s">
        <v>311</v>
      </c>
      <c r="B111" s="45" t="s">
        <v>212</v>
      </c>
      <c r="C111" s="45" t="s">
        <v>120</v>
      </c>
      <c r="D111" s="44" t="s">
        <v>213</v>
      </c>
      <c r="E111" s="45" t="s">
        <v>187</v>
      </c>
      <c r="F111" s="46">
        <v>52596.7</v>
      </c>
      <c r="G111" s="63">
        <f t="shared" si="59"/>
        <v>12.15</v>
      </c>
      <c r="H111" s="63">
        <f t="shared" si="60"/>
        <v>14.75</v>
      </c>
      <c r="I111" s="63">
        <f t="shared" si="61"/>
        <v>775801.32</v>
      </c>
      <c r="J111" s="47">
        <f t="shared" si="62"/>
        <v>6.5442098014148839E-2</v>
      </c>
      <c r="L111" s="28">
        <v>12.15</v>
      </c>
      <c r="M111" s="28">
        <v>14.75</v>
      </c>
      <c r="N111" s="28">
        <f t="shared" si="38"/>
        <v>639049.90500000003</v>
      </c>
    </row>
    <row r="112" spans="1:14" ht="26.1" customHeight="1" x14ac:dyDescent="0.25">
      <c r="A112" s="62" t="s">
        <v>312</v>
      </c>
      <c r="B112" s="45" t="s">
        <v>313</v>
      </c>
      <c r="C112" s="45" t="s">
        <v>120</v>
      </c>
      <c r="D112" s="44" t="s">
        <v>314</v>
      </c>
      <c r="E112" s="45" t="s">
        <v>187</v>
      </c>
      <c r="F112" s="46">
        <v>2896.97</v>
      </c>
      <c r="G112" s="63">
        <f t="shared" si="59"/>
        <v>11.05</v>
      </c>
      <c r="H112" s="63">
        <f t="shared" si="60"/>
        <v>13.41</v>
      </c>
      <c r="I112" s="63">
        <f t="shared" si="61"/>
        <v>38848.36</v>
      </c>
      <c r="J112" s="47">
        <f t="shared" si="62"/>
        <v>3.2770222443150002E-3</v>
      </c>
      <c r="L112" s="28">
        <v>11.05</v>
      </c>
      <c r="M112" s="28">
        <v>13.41</v>
      </c>
      <c r="N112" s="28">
        <f t="shared" si="38"/>
        <v>32011.518499999998</v>
      </c>
    </row>
    <row r="113" spans="1:14" ht="39" customHeight="1" x14ac:dyDescent="0.25">
      <c r="A113" s="62" t="s">
        <v>315</v>
      </c>
      <c r="B113" s="45" t="s">
        <v>316</v>
      </c>
      <c r="C113" s="45" t="s">
        <v>120</v>
      </c>
      <c r="D113" s="44" t="s">
        <v>317</v>
      </c>
      <c r="E113" s="45" t="s">
        <v>210</v>
      </c>
      <c r="F113" s="46">
        <v>211.2</v>
      </c>
      <c r="G113" s="63">
        <f t="shared" si="59"/>
        <v>30.3</v>
      </c>
      <c r="H113" s="63">
        <f t="shared" si="60"/>
        <v>36.78</v>
      </c>
      <c r="I113" s="63">
        <f t="shared" si="61"/>
        <v>7767.93</v>
      </c>
      <c r="J113" s="47">
        <f t="shared" si="62"/>
        <v>6.5525750385040239E-4</v>
      </c>
      <c r="L113" s="28">
        <v>30.3</v>
      </c>
      <c r="M113" s="28">
        <v>36.78</v>
      </c>
      <c r="N113" s="28">
        <f t="shared" si="38"/>
        <v>6399.36</v>
      </c>
    </row>
    <row r="114" spans="1:14" ht="39" customHeight="1" x14ac:dyDescent="0.25">
      <c r="A114" s="62" t="s">
        <v>318</v>
      </c>
      <c r="B114" s="45" t="s">
        <v>319</v>
      </c>
      <c r="C114" s="45" t="s">
        <v>120</v>
      </c>
      <c r="D114" s="44" t="s">
        <v>320</v>
      </c>
      <c r="E114" s="45" t="s">
        <v>61</v>
      </c>
      <c r="F114" s="46">
        <v>60.45</v>
      </c>
      <c r="G114" s="63">
        <f t="shared" si="59"/>
        <v>146.22999999999999</v>
      </c>
      <c r="H114" s="63">
        <f t="shared" si="60"/>
        <v>177.56</v>
      </c>
      <c r="I114" s="63">
        <f t="shared" si="61"/>
        <v>10733.5</v>
      </c>
      <c r="J114" s="47">
        <f t="shared" si="62"/>
        <v>9.054157822712478E-4</v>
      </c>
      <c r="L114" s="28">
        <v>146.22999999999999</v>
      </c>
      <c r="M114" s="28">
        <v>177.56</v>
      </c>
      <c r="N114" s="28">
        <f t="shared" si="38"/>
        <v>8839.6034999999993</v>
      </c>
    </row>
    <row r="115" spans="1:14" ht="39" customHeight="1" x14ac:dyDescent="0.25">
      <c r="A115" s="62" t="s">
        <v>321</v>
      </c>
      <c r="B115" s="45" t="s">
        <v>301</v>
      </c>
      <c r="C115" s="45" t="s">
        <v>49</v>
      </c>
      <c r="D115" s="44" t="s">
        <v>302</v>
      </c>
      <c r="E115" s="45" t="s">
        <v>61</v>
      </c>
      <c r="F115" s="46">
        <v>804.8</v>
      </c>
      <c r="G115" s="63">
        <f t="shared" si="59"/>
        <v>271.64999999999998</v>
      </c>
      <c r="H115" s="63">
        <f t="shared" si="60"/>
        <v>329.85</v>
      </c>
      <c r="I115" s="63">
        <f t="shared" si="61"/>
        <v>265463.28000000003</v>
      </c>
      <c r="J115" s="47">
        <f t="shared" si="62"/>
        <v>2.2392942034330957E-2</v>
      </c>
      <c r="L115" s="28">
        <v>271.64999999999998</v>
      </c>
      <c r="M115" s="28">
        <v>329.85</v>
      </c>
      <c r="N115" s="28">
        <f t="shared" si="38"/>
        <v>218623.91999999998</v>
      </c>
    </row>
    <row r="116" spans="1:14" ht="26.1" customHeight="1" x14ac:dyDescent="0.25">
      <c r="A116" s="62" t="s">
        <v>322</v>
      </c>
      <c r="B116" s="45" t="s">
        <v>323</v>
      </c>
      <c r="C116" s="45" t="s">
        <v>120</v>
      </c>
      <c r="D116" s="44" t="s">
        <v>324</v>
      </c>
      <c r="E116" s="45" t="s">
        <v>73</v>
      </c>
      <c r="F116" s="46">
        <v>16</v>
      </c>
      <c r="G116" s="63">
        <f t="shared" si="59"/>
        <v>507.7</v>
      </c>
      <c r="H116" s="63">
        <f t="shared" si="60"/>
        <v>616.62</v>
      </c>
      <c r="I116" s="63">
        <f t="shared" si="61"/>
        <v>9865.92</v>
      </c>
      <c r="J116" s="47">
        <f t="shared" si="62"/>
        <v>8.3223176732897467E-4</v>
      </c>
      <c r="L116" s="28">
        <v>507.7</v>
      </c>
      <c r="M116" s="28">
        <v>616.62</v>
      </c>
      <c r="N116" s="28">
        <f t="shared" si="38"/>
        <v>8123.2</v>
      </c>
    </row>
    <row r="117" spans="1:14" ht="26.1" customHeight="1" x14ac:dyDescent="0.25">
      <c r="A117" s="64" t="s">
        <v>325</v>
      </c>
      <c r="B117" s="58"/>
      <c r="C117" s="58"/>
      <c r="D117" s="57" t="s">
        <v>326</v>
      </c>
      <c r="E117" s="57"/>
      <c r="F117" s="59"/>
      <c r="G117" s="57"/>
      <c r="H117" s="57"/>
      <c r="I117" s="60">
        <f>SUBTOTAL(9,I118:I121)</f>
        <v>68054.819999999992</v>
      </c>
      <c r="J117" s="65">
        <f>IFERROR(I117/$J$302,0)</f>
        <v>5.740709748696041E-3</v>
      </c>
      <c r="L117" s="27"/>
      <c r="M117" s="27"/>
      <c r="N117" s="27"/>
    </row>
    <row r="118" spans="1:14" ht="39" customHeight="1" x14ac:dyDescent="0.25">
      <c r="A118" s="62" t="s">
        <v>327</v>
      </c>
      <c r="B118" s="45" t="s">
        <v>293</v>
      </c>
      <c r="C118" s="45" t="s">
        <v>120</v>
      </c>
      <c r="D118" s="44" t="s">
        <v>294</v>
      </c>
      <c r="E118" s="45" t="s">
        <v>65</v>
      </c>
      <c r="F118" s="46">
        <v>14.12</v>
      </c>
      <c r="G118" s="63">
        <f t="shared" ref="G118:G121" si="63">(L118*(1-$E$4))</f>
        <v>457.51</v>
      </c>
      <c r="H118" s="63">
        <f t="shared" ref="H118:H121" si="64">(M118*(1-$E$4))</f>
        <v>555.89</v>
      </c>
      <c r="I118" s="63">
        <f t="shared" ref="I118:I121" si="65">ROUNDDOWN(F118*H118,2)</f>
        <v>7849.16</v>
      </c>
      <c r="J118" s="47">
        <f t="shared" ref="J118:J121" si="66">IFERROR(I118/$J$302,0)</f>
        <v>6.6210959533909608E-4</v>
      </c>
      <c r="L118" s="28">
        <v>457.51</v>
      </c>
      <c r="M118" s="28">
        <v>555.89</v>
      </c>
      <c r="N118" s="28">
        <f t="shared" si="38"/>
        <v>6460.0411999999997</v>
      </c>
    </row>
    <row r="119" spans="1:14" ht="39" customHeight="1" x14ac:dyDescent="0.25">
      <c r="A119" s="62" t="s">
        <v>328</v>
      </c>
      <c r="B119" s="45" t="s">
        <v>261</v>
      </c>
      <c r="C119" s="45" t="s">
        <v>120</v>
      </c>
      <c r="D119" s="44" t="s">
        <v>262</v>
      </c>
      <c r="E119" s="45" t="s">
        <v>65</v>
      </c>
      <c r="F119" s="46">
        <v>14.12</v>
      </c>
      <c r="G119" s="63">
        <f t="shared" si="63"/>
        <v>54.62</v>
      </c>
      <c r="H119" s="63">
        <f t="shared" si="64"/>
        <v>66.900000000000006</v>
      </c>
      <c r="I119" s="63">
        <f t="shared" si="65"/>
        <v>944.62</v>
      </c>
      <c r="J119" s="47">
        <f t="shared" si="66"/>
        <v>7.9682662342112648E-5</v>
      </c>
      <c r="L119" s="28">
        <v>54.62</v>
      </c>
      <c r="M119" s="28">
        <v>66.900000000000006</v>
      </c>
      <c r="N119" s="28">
        <f t="shared" si="38"/>
        <v>771.23439999999994</v>
      </c>
    </row>
    <row r="120" spans="1:14" ht="26.1" customHeight="1" x14ac:dyDescent="0.25">
      <c r="A120" s="62" t="s">
        <v>329</v>
      </c>
      <c r="B120" s="45" t="s">
        <v>212</v>
      </c>
      <c r="C120" s="45" t="s">
        <v>120</v>
      </c>
      <c r="D120" s="44" t="s">
        <v>213</v>
      </c>
      <c r="E120" s="45" t="s">
        <v>187</v>
      </c>
      <c r="F120" s="46">
        <v>2829.12</v>
      </c>
      <c r="G120" s="63">
        <f t="shared" si="63"/>
        <v>12.15</v>
      </c>
      <c r="H120" s="63">
        <f t="shared" si="64"/>
        <v>14.75</v>
      </c>
      <c r="I120" s="63">
        <f t="shared" si="65"/>
        <v>41729.519999999997</v>
      </c>
      <c r="J120" s="47">
        <f t="shared" si="66"/>
        <v>3.5200601848980927E-3</v>
      </c>
      <c r="L120" s="28">
        <v>12.15</v>
      </c>
      <c r="M120" s="28">
        <v>14.75</v>
      </c>
      <c r="N120" s="28">
        <f t="shared" si="38"/>
        <v>34373.807999999997</v>
      </c>
    </row>
    <row r="121" spans="1:14" ht="39" customHeight="1" x14ac:dyDescent="0.25">
      <c r="A121" s="62" t="s">
        <v>330</v>
      </c>
      <c r="B121" s="45" t="s">
        <v>301</v>
      </c>
      <c r="C121" s="45" t="s">
        <v>49</v>
      </c>
      <c r="D121" s="44" t="s">
        <v>302</v>
      </c>
      <c r="E121" s="45" t="s">
        <v>61</v>
      </c>
      <c r="F121" s="46">
        <v>53.15</v>
      </c>
      <c r="G121" s="63">
        <f t="shared" si="63"/>
        <v>271.64999999999998</v>
      </c>
      <c r="H121" s="63">
        <f t="shared" si="64"/>
        <v>329.85</v>
      </c>
      <c r="I121" s="63">
        <f t="shared" si="65"/>
        <v>17531.52</v>
      </c>
      <c r="J121" s="47">
        <f t="shared" si="66"/>
        <v>1.4788573061167399E-3</v>
      </c>
      <c r="L121" s="28">
        <v>271.64999999999998</v>
      </c>
      <c r="M121" s="28">
        <v>329.85</v>
      </c>
      <c r="N121" s="28">
        <f t="shared" si="38"/>
        <v>14438.197499999998</v>
      </c>
    </row>
    <row r="122" spans="1:14" ht="24" customHeight="1" x14ac:dyDescent="0.25">
      <c r="A122" s="64" t="s">
        <v>331</v>
      </c>
      <c r="B122" s="58"/>
      <c r="C122" s="58"/>
      <c r="D122" s="57" t="s">
        <v>332</v>
      </c>
      <c r="E122" s="57"/>
      <c r="F122" s="59"/>
      <c r="G122" s="57"/>
      <c r="H122" s="57"/>
      <c r="I122" s="60">
        <f>SUBTOTAL(9,I123:I127)</f>
        <v>306389.08999999997</v>
      </c>
      <c r="J122" s="65">
        <f>IFERROR(I122/$J$302,0)</f>
        <v>2.5845205906901359E-2</v>
      </c>
      <c r="L122" s="27"/>
      <c r="M122" s="27"/>
      <c r="N122" s="27"/>
    </row>
    <row r="123" spans="1:14" ht="39" customHeight="1" x14ac:dyDescent="0.25">
      <c r="A123" s="62" t="s">
        <v>333</v>
      </c>
      <c r="B123" s="45" t="s">
        <v>293</v>
      </c>
      <c r="C123" s="45" t="s">
        <v>120</v>
      </c>
      <c r="D123" s="44" t="s">
        <v>294</v>
      </c>
      <c r="E123" s="45" t="s">
        <v>65</v>
      </c>
      <c r="F123" s="46">
        <v>50</v>
      </c>
      <c r="G123" s="63">
        <f t="shared" ref="G123:G127" si="67">(L123*(1-$E$4))</f>
        <v>457.51</v>
      </c>
      <c r="H123" s="63">
        <f t="shared" ref="H123:H127" si="68">(M123*(1-$E$4))</f>
        <v>555.89</v>
      </c>
      <c r="I123" s="63">
        <f t="shared" ref="I123:I127" si="69">ROUNDDOWN(F123*H123,2)</f>
        <v>27794.5</v>
      </c>
      <c r="J123" s="47">
        <f t="shared" ref="J123:J127" si="70">IFERROR(I123/$J$302,0)</f>
        <v>2.344582751231024E-3</v>
      </c>
      <c r="L123" s="28">
        <v>457.51</v>
      </c>
      <c r="M123" s="28">
        <v>555.89</v>
      </c>
      <c r="N123" s="28">
        <f t="shared" si="38"/>
        <v>22875.5</v>
      </c>
    </row>
    <row r="124" spans="1:14" ht="39" customHeight="1" x14ac:dyDescent="0.25">
      <c r="A124" s="62" t="s">
        <v>334</v>
      </c>
      <c r="B124" s="45" t="s">
        <v>296</v>
      </c>
      <c r="C124" s="45" t="s">
        <v>120</v>
      </c>
      <c r="D124" s="44" t="s">
        <v>297</v>
      </c>
      <c r="E124" s="45" t="s">
        <v>65</v>
      </c>
      <c r="F124" s="46">
        <v>14.2</v>
      </c>
      <c r="G124" s="63">
        <f t="shared" si="67"/>
        <v>992.75</v>
      </c>
      <c r="H124" s="63">
        <f t="shared" si="68"/>
        <v>1205.23</v>
      </c>
      <c r="I124" s="63">
        <f t="shared" si="69"/>
        <v>17114.259999999998</v>
      </c>
      <c r="J124" s="47">
        <f t="shared" si="70"/>
        <v>1.443659673535522E-3</v>
      </c>
      <c r="L124" s="28">
        <v>992.75</v>
      </c>
      <c r="M124" s="28">
        <v>1205.23</v>
      </c>
      <c r="N124" s="28">
        <f t="shared" si="38"/>
        <v>14097.05</v>
      </c>
    </row>
    <row r="125" spans="1:14" ht="39" customHeight="1" x14ac:dyDescent="0.25">
      <c r="A125" s="62" t="s">
        <v>335</v>
      </c>
      <c r="B125" s="45" t="s">
        <v>261</v>
      </c>
      <c r="C125" s="45" t="s">
        <v>120</v>
      </c>
      <c r="D125" s="44" t="s">
        <v>262</v>
      </c>
      <c r="E125" s="45" t="s">
        <v>65</v>
      </c>
      <c r="F125" s="46">
        <v>64.2</v>
      </c>
      <c r="G125" s="63">
        <f t="shared" si="67"/>
        <v>54.62</v>
      </c>
      <c r="H125" s="63">
        <f t="shared" si="68"/>
        <v>66.900000000000006</v>
      </c>
      <c r="I125" s="63">
        <f t="shared" si="69"/>
        <v>4294.9799999999996</v>
      </c>
      <c r="J125" s="47">
        <f t="shared" si="70"/>
        <v>3.6229959254105031E-4</v>
      </c>
      <c r="L125" s="28">
        <v>54.62</v>
      </c>
      <c r="M125" s="28">
        <v>66.900000000000006</v>
      </c>
      <c r="N125" s="28">
        <f t="shared" si="38"/>
        <v>3506.6039999999998</v>
      </c>
    </row>
    <row r="126" spans="1:14" ht="26.1" customHeight="1" x14ac:dyDescent="0.25">
      <c r="A126" s="62" t="s">
        <v>336</v>
      </c>
      <c r="B126" s="45" t="s">
        <v>212</v>
      </c>
      <c r="C126" s="45" t="s">
        <v>120</v>
      </c>
      <c r="D126" s="44" t="s">
        <v>213</v>
      </c>
      <c r="E126" s="45" t="s">
        <v>187</v>
      </c>
      <c r="F126" s="46">
        <v>12491.9</v>
      </c>
      <c r="G126" s="63">
        <f t="shared" si="67"/>
        <v>12.15</v>
      </c>
      <c r="H126" s="63">
        <f t="shared" si="68"/>
        <v>14.75</v>
      </c>
      <c r="I126" s="63">
        <f t="shared" si="69"/>
        <v>184255.52</v>
      </c>
      <c r="J126" s="47">
        <f t="shared" si="70"/>
        <v>1.5542726582996743E-2</v>
      </c>
      <c r="L126" s="28">
        <v>12.15</v>
      </c>
      <c r="M126" s="28">
        <v>14.75</v>
      </c>
      <c r="N126" s="28">
        <f t="shared" si="38"/>
        <v>151776.58499999999</v>
      </c>
    </row>
    <row r="127" spans="1:14" ht="39" customHeight="1" x14ac:dyDescent="0.25">
      <c r="A127" s="62" t="s">
        <v>337</v>
      </c>
      <c r="B127" s="45" t="s">
        <v>301</v>
      </c>
      <c r="C127" s="45" t="s">
        <v>49</v>
      </c>
      <c r="D127" s="44" t="s">
        <v>302</v>
      </c>
      <c r="E127" s="45" t="s">
        <v>61</v>
      </c>
      <c r="F127" s="46">
        <v>221.1</v>
      </c>
      <c r="G127" s="63">
        <f t="shared" si="67"/>
        <v>271.64999999999998</v>
      </c>
      <c r="H127" s="63">
        <f t="shared" si="68"/>
        <v>329.85</v>
      </c>
      <c r="I127" s="63">
        <f t="shared" si="69"/>
        <v>72929.83</v>
      </c>
      <c r="J127" s="47">
        <f t="shared" si="70"/>
        <v>6.15193730659702E-3</v>
      </c>
      <c r="L127" s="28">
        <v>271.64999999999998</v>
      </c>
      <c r="M127" s="28">
        <v>329.85</v>
      </c>
      <c r="N127" s="28">
        <f t="shared" si="38"/>
        <v>60061.814999999995</v>
      </c>
    </row>
    <row r="128" spans="1:14" ht="24" customHeight="1" x14ac:dyDescent="0.25">
      <c r="A128" s="64" t="s">
        <v>338</v>
      </c>
      <c r="B128" s="58"/>
      <c r="C128" s="58"/>
      <c r="D128" s="57" t="s">
        <v>339</v>
      </c>
      <c r="E128" s="57"/>
      <c r="F128" s="59"/>
      <c r="G128" s="57"/>
      <c r="H128" s="57"/>
      <c r="I128" s="60">
        <f>SUBTOTAL(9,I129)</f>
        <v>357879.98</v>
      </c>
      <c r="J128" s="65">
        <f>IFERROR(I128/$J$302,0)</f>
        <v>3.0188678627746636E-2</v>
      </c>
      <c r="L128" s="27"/>
      <c r="M128" s="27"/>
      <c r="N128" s="27"/>
    </row>
    <row r="129" spans="1:14" ht="26.1" customHeight="1" x14ac:dyDescent="0.25">
      <c r="A129" s="62" t="s">
        <v>340</v>
      </c>
      <c r="B129" s="45" t="s">
        <v>341</v>
      </c>
      <c r="C129" s="45" t="s">
        <v>83</v>
      </c>
      <c r="D129" s="44" t="s">
        <v>342</v>
      </c>
      <c r="E129" s="45" t="s">
        <v>187</v>
      </c>
      <c r="F129" s="46">
        <v>8636.1</v>
      </c>
      <c r="G129" s="63">
        <f t="shared" ref="G129" si="71">(L129*(1-$E$4))</f>
        <v>34.130000000000003</v>
      </c>
      <c r="H129" s="63">
        <f t="shared" ref="H129" si="72">(M129*(1-$E$4))</f>
        <v>41.44</v>
      </c>
      <c r="I129" s="63">
        <f t="shared" ref="I129" si="73">ROUNDDOWN(F129*H129,2)</f>
        <v>357879.98</v>
      </c>
      <c r="J129" s="47">
        <f t="shared" ref="J129" si="74">IFERROR(I129/$J$302,0)</f>
        <v>3.0188678627746636E-2</v>
      </c>
      <c r="L129" s="28">
        <v>34.130000000000003</v>
      </c>
      <c r="M129" s="28">
        <v>41.44</v>
      </c>
      <c r="N129" s="28">
        <f t="shared" si="38"/>
        <v>294750.09300000005</v>
      </c>
    </row>
    <row r="130" spans="1:14" ht="24" customHeight="1" x14ac:dyDescent="0.25">
      <c r="A130" s="64" t="s">
        <v>343</v>
      </c>
      <c r="B130" s="58"/>
      <c r="C130" s="58"/>
      <c r="D130" s="57" t="s">
        <v>344</v>
      </c>
      <c r="E130" s="57"/>
      <c r="F130" s="59"/>
      <c r="G130" s="57"/>
      <c r="H130" s="57"/>
      <c r="I130" s="60">
        <f>SUBTOTAL(9,I131:I141)</f>
        <v>349455.35999999999</v>
      </c>
      <c r="J130" s="65">
        <f>IFERROR(I130/$J$302,0)</f>
        <v>2.9478026565731636E-2</v>
      </c>
      <c r="L130" s="27"/>
      <c r="M130" s="27"/>
      <c r="N130" s="27"/>
    </row>
    <row r="131" spans="1:14" ht="39" customHeight="1" x14ac:dyDescent="0.25">
      <c r="A131" s="62" t="s">
        <v>345</v>
      </c>
      <c r="B131" s="45" t="s">
        <v>346</v>
      </c>
      <c r="C131" s="45" t="s">
        <v>83</v>
      </c>
      <c r="D131" s="44" t="s">
        <v>347</v>
      </c>
      <c r="E131" s="45" t="s">
        <v>73</v>
      </c>
      <c r="F131" s="46">
        <v>243</v>
      </c>
      <c r="G131" s="63">
        <f t="shared" ref="G131:G141" si="75">(L131*(1-$E$4))</f>
        <v>439.55</v>
      </c>
      <c r="H131" s="63">
        <f t="shared" ref="H131:H141" si="76">(M131*(1-$E$4))</f>
        <v>533.86</v>
      </c>
      <c r="I131" s="63">
        <f t="shared" ref="I131:I141" si="77">ROUNDDOWN(F131*H131,2)</f>
        <v>129727.98</v>
      </c>
      <c r="J131" s="47">
        <f t="shared" ref="J131:J141" si="78">IFERROR(I131/$J$302,0)</f>
        <v>1.0943099687349772E-2</v>
      </c>
      <c r="L131" s="28">
        <v>439.55</v>
      </c>
      <c r="M131" s="28">
        <v>533.86</v>
      </c>
      <c r="N131" s="28">
        <f t="shared" si="38"/>
        <v>106810.65000000001</v>
      </c>
    </row>
    <row r="132" spans="1:14" ht="51.9" customHeight="1" x14ac:dyDescent="0.25">
      <c r="A132" s="62" t="s">
        <v>348</v>
      </c>
      <c r="B132" s="45" t="s">
        <v>349</v>
      </c>
      <c r="C132" s="45" t="s">
        <v>83</v>
      </c>
      <c r="D132" s="44" t="s">
        <v>350</v>
      </c>
      <c r="E132" s="45" t="s">
        <v>73</v>
      </c>
      <c r="F132" s="46">
        <v>38</v>
      </c>
      <c r="G132" s="63">
        <f t="shared" si="75"/>
        <v>636.92999999999995</v>
      </c>
      <c r="H132" s="63">
        <f t="shared" si="76"/>
        <v>773.61</v>
      </c>
      <c r="I132" s="63">
        <f t="shared" si="77"/>
        <v>29397.18</v>
      </c>
      <c r="J132" s="47">
        <f t="shared" si="78"/>
        <v>2.4797755369887439E-3</v>
      </c>
      <c r="L132" s="28">
        <v>636.92999999999995</v>
      </c>
      <c r="M132" s="28">
        <v>773.61</v>
      </c>
      <c r="N132" s="28">
        <f t="shared" si="38"/>
        <v>24203.339999999997</v>
      </c>
    </row>
    <row r="133" spans="1:14" ht="39" customHeight="1" x14ac:dyDescent="0.25">
      <c r="A133" s="62" t="s">
        <v>351</v>
      </c>
      <c r="B133" s="45" t="s">
        <v>352</v>
      </c>
      <c r="C133" s="45" t="s">
        <v>83</v>
      </c>
      <c r="D133" s="44" t="s">
        <v>353</v>
      </c>
      <c r="E133" s="45" t="s">
        <v>73</v>
      </c>
      <c r="F133" s="46">
        <v>8</v>
      </c>
      <c r="G133" s="63">
        <f t="shared" si="75"/>
        <v>380.38</v>
      </c>
      <c r="H133" s="63">
        <f t="shared" si="76"/>
        <v>462</v>
      </c>
      <c r="I133" s="63">
        <f t="shared" si="77"/>
        <v>3696</v>
      </c>
      <c r="J133" s="47">
        <f t="shared" si="78"/>
        <v>3.1177311513248541E-4</v>
      </c>
      <c r="L133" s="28">
        <v>380.38</v>
      </c>
      <c r="M133" s="28">
        <v>462</v>
      </c>
      <c r="N133" s="28">
        <f t="shared" si="38"/>
        <v>3043.04</v>
      </c>
    </row>
    <row r="134" spans="1:14" ht="39" customHeight="1" x14ac:dyDescent="0.25">
      <c r="A134" s="62" t="s">
        <v>354</v>
      </c>
      <c r="B134" s="45" t="s">
        <v>355</v>
      </c>
      <c r="C134" s="45" t="s">
        <v>83</v>
      </c>
      <c r="D134" s="44" t="s">
        <v>356</v>
      </c>
      <c r="E134" s="45" t="s">
        <v>73</v>
      </c>
      <c r="F134" s="46">
        <v>4</v>
      </c>
      <c r="G134" s="63">
        <f t="shared" si="75"/>
        <v>561.45000000000005</v>
      </c>
      <c r="H134" s="63">
        <f t="shared" si="76"/>
        <v>681.93</v>
      </c>
      <c r="I134" s="63">
        <f t="shared" si="77"/>
        <v>2727.72</v>
      </c>
      <c r="J134" s="47">
        <f t="shared" si="78"/>
        <v>2.3009463247001703E-4</v>
      </c>
      <c r="L134" s="28">
        <v>561.45000000000005</v>
      </c>
      <c r="M134" s="28">
        <v>681.93</v>
      </c>
      <c r="N134" s="28">
        <f t="shared" si="38"/>
        <v>2245.8000000000002</v>
      </c>
    </row>
    <row r="135" spans="1:14" ht="39" customHeight="1" x14ac:dyDescent="0.25">
      <c r="A135" s="62" t="s">
        <v>357</v>
      </c>
      <c r="B135" s="45" t="s">
        <v>358</v>
      </c>
      <c r="C135" s="45" t="s">
        <v>83</v>
      </c>
      <c r="D135" s="44" t="s">
        <v>359</v>
      </c>
      <c r="E135" s="45" t="s">
        <v>73</v>
      </c>
      <c r="F135" s="46">
        <v>33</v>
      </c>
      <c r="G135" s="63">
        <f t="shared" si="75"/>
        <v>444.41</v>
      </c>
      <c r="H135" s="63">
        <f t="shared" si="76"/>
        <v>539.78</v>
      </c>
      <c r="I135" s="63">
        <f t="shared" si="77"/>
        <v>17812.740000000002</v>
      </c>
      <c r="J135" s="47">
        <f t="shared" si="78"/>
        <v>1.5025793936269017E-3</v>
      </c>
      <c r="L135" s="28">
        <v>444.41</v>
      </c>
      <c r="M135" s="28">
        <v>539.78</v>
      </c>
      <c r="N135" s="28">
        <f t="shared" si="38"/>
        <v>14665.53</v>
      </c>
    </row>
    <row r="136" spans="1:14" ht="39" customHeight="1" x14ac:dyDescent="0.25">
      <c r="A136" s="62" t="s">
        <v>360</v>
      </c>
      <c r="B136" s="45" t="s">
        <v>361</v>
      </c>
      <c r="C136" s="45" t="s">
        <v>83</v>
      </c>
      <c r="D136" s="44" t="s">
        <v>362</v>
      </c>
      <c r="E136" s="45" t="s">
        <v>73</v>
      </c>
      <c r="F136" s="46">
        <v>6</v>
      </c>
      <c r="G136" s="63">
        <f t="shared" si="75"/>
        <v>561.45000000000005</v>
      </c>
      <c r="H136" s="63">
        <f t="shared" si="76"/>
        <v>681.93</v>
      </c>
      <c r="I136" s="63">
        <f t="shared" si="77"/>
        <v>4091.58</v>
      </c>
      <c r="J136" s="47">
        <f t="shared" si="78"/>
        <v>3.451419487050256E-4</v>
      </c>
      <c r="L136" s="28">
        <v>561.45000000000005</v>
      </c>
      <c r="M136" s="28">
        <v>681.93</v>
      </c>
      <c r="N136" s="28">
        <f t="shared" si="38"/>
        <v>3368.7000000000003</v>
      </c>
    </row>
    <row r="137" spans="1:14" ht="39" customHeight="1" x14ac:dyDescent="0.25">
      <c r="A137" s="62" t="s">
        <v>363</v>
      </c>
      <c r="B137" s="45" t="s">
        <v>364</v>
      </c>
      <c r="C137" s="45" t="s">
        <v>83</v>
      </c>
      <c r="D137" s="44" t="s">
        <v>365</v>
      </c>
      <c r="E137" s="45" t="s">
        <v>73</v>
      </c>
      <c r="F137" s="46">
        <v>299</v>
      </c>
      <c r="G137" s="63">
        <f t="shared" si="75"/>
        <v>110.66</v>
      </c>
      <c r="H137" s="63">
        <f t="shared" si="76"/>
        <v>134.4</v>
      </c>
      <c r="I137" s="63">
        <f t="shared" si="77"/>
        <v>40185.599999999999</v>
      </c>
      <c r="J137" s="47">
        <f t="shared" si="78"/>
        <v>3.3898240518041136E-3</v>
      </c>
      <c r="L137" s="28">
        <v>110.66</v>
      </c>
      <c r="M137" s="28">
        <v>134.4</v>
      </c>
      <c r="N137" s="28">
        <f t="shared" si="38"/>
        <v>33087.339999999997</v>
      </c>
    </row>
    <row r="138" spans="1:14" ht="26.1" customHeight="1" x14ac:dyDescent="0.25">
      <c r="A138" s="62" t="s">
        <v>366</v>
      </c>
      <c r="B138" s="45" t="s">
        <v>367</v>
      </c>
      <c r="C138" s="45" t="s">
        <v>83</v>
      </c>
      <c r="D138" s="44" t="s">
        <v>368</v>
      </c>
      <c r="E138" s="45" t="s">
        <v>73</v>
      </c>
      <c r="F138" s="46">
        <v>132</v>
      </c>
      <c r="G138" s="63">
        <f t="shared" si="75"/>
        <v>110.66</v>
      </c>
      <c r="H138" s="63">
        <f t="shared" si="76"/>
        <v>134.4</v>
      </c>
      <c r="I138" s="63">
        <f t="shared" si="77"/>
        <v>17740.8</v>
      </c>
      <c r="J138" s="47">
        <f t="shared" si="78"/>
        <v>1.4965109526359297E-3</v>
      </c>
      <c r="L138" s="28">
        <v>110.66</v>
      </c>
      <c r="M138" s="28">
        <v>134.4</v>
      </c>
      <c r="N138" s="28">
        <f t="shared" si="38"/>
        <v>14607.119999999999</v>
      </c>
    </row>
    <row r="139" spans="1:14" ht="26.1" customHeight="1" x14ac:dyDescent="0.25">
      <c r="A139" s="62" t="s">
        <v>369</v>
      </c>
      <c r="B139" s="45" t="s">
        <v>370</v>
      </c>
      <c r="C139" s="45" t="s">
        <v>83</v>
      </c>
      <c r="D139" s="44" t="s">
        <v>371</v>
      </c>
      <c r="E139" s="45" t="s">
        <v>210</v>
      </c>
      <c r="F139" s="46">
        <v>52.9</v>
      </c>
      <c r="G139" s="63">
        <f t="shared" si="75"/>
        <v>44.26</v>
      </c>
      <c r="H139" s="63">
        <f t="shared" si="76"/>
        <v>53.75</v>
      </c>
      <c r="I139" s="63">
        <f t="shared" si="77"/>
        <v>2843.37</v>
      </c>
      <c r="J139" s="47">
        <f t="shared" si="78"/>
        <v>2.3985019544757981E-4</v>
      </c>
      <c r="L139" s="28">
        <v>44.26</v>
      </c>
      <c r="M139" s="28">
        <v>53.75</v>
      </c>
      <c r="N139" s="28">
        <f t="shared" si="38"/>
        <v>2341.3539999999998</v>
      </c>
    </row>
    <row r="140" spans="1:14" ht="26.1" customHeight="1" x14ac:dyDescent="0.25">
      <c r="A140" s="62" t="s">
        <v>372</v>
      </c>
      <c r="B140" s="45" t="s">
        <v>373</v>
      </c>
      <c r="C140" s="45" t="s">
        <v>83</v>
      </c>
      <c r="D140" s="44" t="s">
        <v>374</v>
      </c>
      <c r="E140" s="45" t="s">
        <v>210</v>
      </c>
      <c r="F140" s="46">
        <v>249.5</v>
      </c>
      <c r="G140" s="63">
        <f t="shared" si="75"/>
        <v>32.46</v>
      </c>
      <c r="H140" s="63">
        <f t="shared" si="76"/>
        <v>39.42</v>
      </c>
      <c r="I140" s="63">
        <f t="shared" si="77"/>
        <v>9835.2900000000009</v>
      </c>
      <c r="J140" s="47">
        <f t="shared" si="78"/>
        <v>8.2964799824983293E-4</v>
      </c>
      <c r="L140" s="28">
        <v>32.46</v>
      </c>
      <c r="M140" s="28">
        <v>39.42</v>
      </c>
      <c r="N140" s="28">
        <f t="shared" si="38"/>
        <v>8098.77</v>
      </c>
    </row>
    <row r="141" spans="1:14" ht="26.1" customHeight="1" x14ac:dyDescent="0.25">
      <c r="A141" s="62" t="s">
        <v>375</v>
      </c>
      <c r="B141" s="45" t="s">
        <v>376</v>
      </c>
      <c r="C141" s="45" t="s">
        <v>83</v>
      </c>
      <c r="D141" s="44" t="s">
        <v>377</v>
      </c>
      <c r="E141" s="45" t="s">
        <v>73</v>
      </c>
      <c r="F141" s="46">
        <v>1</v>
      </c>
      <c r="G141" s="63">
        <f t="shared" si="75"/>
        <v>75248.73</v>
      </c>
      <c r="H141" s="63">
        <f t="shared" si="76"/>
        <v>91397.1</v>
      </c>
      <c r="I141" s="63">
        <f t="shared" si="77"/>
        <v>91397.1</v>
      </c>
      <c r="J141" s="47">
        <f t="shared" si="78"/>
        <v>7.7097290533212348E-3</v>
      </c>
      <c r="L141" s="28">
        <v>75248.73</v>
      </c>
      <c r="M141" s="28">
        <v>91397.1</v>
      </c>
      <c r="N141" s="28">
        <f t="shared" ref="N141:N204" si="79">F141*G141</f>
        <v>75248.73</v>
      </c>
    </row>
    <row r="142" spans="1:14" ht="24" customHeight="1" x14ac:dyDescent="0.25">
      <c r="A142" s="66" t="s">
        <v>378</v>
      </c>
      <c r="B142" s="53"/>
      <c r="C142" s="53"/>
      <c r="D142" s="52" t="s">
        <v>379</v>
      </c>
      <c r="E142" s="52"/>
      <c r="F142" s="54"/>
      <c r="G142" s="52"/>
      <c r="H142" s="52"/>
      <c r="I142" s="55">
        <f>SUBTOTAL(9,I143:I144)</f>
        <v>27825.53</v>
      </c>
      <c r="J142" s="67">
        <f>IFERROR(I142/$J$302,0)</f>
        <v>2.3472002619892929E-3</v>
      </c>
      <c r="L142" s="26"/>
      <c r="M142" s="26"/>
      <c r="N142" s="26"/>
    </row>
    <row r="143" spans="1:14" ht="26.1" customHeight="1" x14ac:dyDescent="0.25">
      <c r="A143" s="62" t="s">
        <v>380</v>
      </c>
      <c r="B143" s="45" t="s">
        <v>381</v>
      </c>
      <c r="C143" s="45" t="s">
        <v>120</v>
      </c>
      <c r="D143" s="44" t="s">
        <v>382</v>
      </c>
      <c r="E143" s="45" t="s">
        <v>210</v>
      </c>
      <c r="F143" s="46">
        <v>12.43</v>
      </c>
      <c r="G143" s="63">
        <f t="shared" ref="G143:G144" si="80">(L143*(1-$E$4))</f>
        <v>555.08000000000004</v>
      </c>
      <c r="H143" s="63">
        <f t="shared" ref="H143:H144" si="81">(M143*(1-$E$4))</f>
        <v>674.18</v>
      </c>
      <c r="I143" s="63">
        <f t="shared" ref="I143:I144" si="82">ROUNDDOWN(F143*H143,2)</f>
        <v>8380.0499999999993</v>
      </c>
      <c r="J143" s="47">
        <f t="shared" ref="J143:J144" si="83">IFERROR(I143/$J$302,0)</f>
        <v>7.0689239541828566E-4</v>
      </c>
      <c r="L143" s="28">
        <v>555.08000000000004</v>
      </c>
      <c r="M143" s="28">
        <v>674.18</v>
      </c>
      <c r="N143" s="28">
        <f t="shared" si="79"/>
        <v>6899.6444000000001</v>
      </c>
    </row>
    <row r="144" spans="1:14" ht="24" customHeight="1" x14ac:dyDescent="0.25">
      <c r="A144" s="62" t="s">
        <v>383</v>
      </c>
      <c r="B144" s="45" t="s">
        <v>384</v>
      </c>
      <c r="C144" s="45" t="s">
        <v>83</v>
      </c>
      <c r="D144" s="44" t="s">
        <v>385</v>
      </c>
      <c r="E144" s="45" t="s">
        <v>73</v>
      </c>
      <c r="F144" s="46">
        <v>82</v>
      </c>
      <c r="G144" s="63">
        <f t="shared" si="80"/>
        <v>195.25</v>
      </c>
      <c r="H144" s="63">
        <f t="shared" si="81"/>
        <v>237.14</v>
      </c>
      <c r="I144" s="63">
        <f t="shared" si="82"/>
        <v>19445.48</v>
      </c>
      <c r="J144" s="47">
        <f t="shared" si="83"/>
        <v>1.6403078665710069E-3</v>
      </c>
      <c r="L144" s="28">
        <v>195.25</v>
      </c>
      <c r="M144" s="28">
        <v>237.14</v>
      </c>
      <c r="N144" s="28">
        <f t="shared" si="79"/>
        <v>16010.5</v>
      </c>
    </row>
    <row r="145" spans="1:14" ht="24" customHeight="1" x14ac:dyDescent="0.25">
      <c r="A145" s="66" t="s">
        <v>386</v>
      </c>
      <c r="B145" s="53"/>
      <c r="C145" s="53"/>
      <c r="D145" s="52" t="s">
        <v>387</v>
      </c>
      <c r="E145" s="52"/>
      <c r="F145" s="54"/>
      <c r="G145" s="52"/>
      <c r="H145" s="52"/>
      <c r="I145" s="55">
        <f>SUBTOTAL(9,I146:I158)</f>
        <v>139531.17000000001</v>
      </c>
      <c r="J145" s="67">
        <f>IFERROR(I145/$J$302,0)</f>
        <v>1.1770039915849673E-2</v>
      </c>
      <c r="L145" s="26"/>
      <c r="M145" s="26"/>
      <c r="N145" s="26"/>
    </row>
    <row r="146" spans="1:14" ht="26.1" customHeight="1" x14ac:dyDescent="0.25">
      <c r="A146" s="62" t="s">
        <v>388</v>
      </c>
      <c r="B146" s="45" t="s">
        <v>389</v>
      </c>
      <c r="C146" s="45" t="s">
        <v>83</v>
      </c>
      <c r="D146" s="44" t="s">
        <v>390</v>
      </c>
      <c r="E146" s="45" t="s">
        <v>73</v>
      </c>
      <c r="F146" s="46">
        <v>28</v>
      </c>
      <c r="G146" s="63">
        <f t="shared" ref="G146:G158" si="84">(L146*(1-$E$4))</f>
        <v>21.69</v>
      </c>
      <c r="H146" s="63">
        <f t="shared" ref="H146:H158" si="85">(M146*(1-$E$4))</f>
        <v>26.34</v>
      </c>
      <c r="I146" s="63">
        <f t="shared" ref="I146:I158" si="86">ROUNDDOWN(F146*H146,2)</f>
        <v>737.52</v>
      </c>
      <c r="J146" s="47">
        <f t="shared" ref="J146:J158" si="87">IFERROR(I146/$J$302,0)</f>
        <v>6.2212907974164123E-5</v>
      </c>
      <c r="L146" s="28">
        <v>21.69</v>
      </c>
      <c r="M146" s="28">
        <v>26.34</v>
      </c>
      <c r="N146" s="28">
        <f t="shared" si="79"/>
        <v>607.32000000000005</v>
      </c>
    </row>
    <row r="147" spans="1:14" ht="26.1" customHeight="1" x14ac:dyDescent="0.25">
      <c r="A147" s="62" t="s">
        <v>391</v>
      </c>
      <c r="B147" s="45" t="s">
        <v>392</v>
      </c>
      <c r="C147" s="45" t="s">
        <v>49</v>
      </c>
      <c r="D147" s="44" t="s">
        <v>393</v>
      </c>
      <c r="E147" s="45" t="s">
        <v>210</v>
      </c>
      <c r="F147" s="46">
        <v>85</v>
      </c>
      <c r="G147" s="63">
        <f t="shared" si="84"/>
        <v>30.95</v>
      </c>
      <c r="H147" s="63">
        <f t="shared" si="85"/>
        <v>37.56</v>
      </c>
      <c r="I147" s="63">
        <f t="shared" si="86"/>
        <v>3192.6</v>
      </c>
      <c r="J147" s="47">
        <f t="shared" si="87"/>
        <v>2.6930921195129134E-4</v>
      </c>
      <c r="L147" s="28">
        <v>30.95</v>
      </c>
      <c r="M147" s="28">
        <v>37.56</v>
      </c>
      <c r="N147" s="28">
        <f t="shared" si="79"/>
        <v>2630.75</v>
      </c>
    </row>
    <row r="148" spans="1:14" ht="39" customHeight="1" x14ac:dyDescent="0.25">
      <c r="A148" s="62" t="s">
        <v>394</v>
      </c>
      <c r="B148" s="45" t="s">
        <v>395</v>
      </c>
      <c r="C148" s="45" t="s">
        <v>49</v>
      </c>
      <c r="D148" s="44" t="s">
        <v>396</v>
      </c>
      <c r="E148" s="45" t="s">
        <v>73</v>
      </c>
      <c r="F148" s="46">
        <v>5</v>
      </c>
      <c r="G148" s="63">
        <f t="shared" si="84"/>
        <v>53.8</v>
      </c>
      <c r="H148" s="63">
        <f t="shared" si="85"/>
        <v>65.31</v>
      </c>
      <c r="I148" s="63">
        <f t="shared" si="86"/>
        <v>326.55</v>
      </c>
      <c r="J148" s="47">
        <f t="shared" si="87"/>
        <v>2.7545863297216748E-5</v>
      </c>
      <c r="L148" s="28">
        <v>53.8</v>
      </c>
      <c r="M148" s="28">
        <v>65.31</v>
      </c>
      <c r="N148" s="28">
        <f t="shared" si="79"/>
        <v>269</v>
      </c>
    </row>
    <row r="149" spans="1:14" ht="39" customHeight="1" x14ac:dyDescent="0.25">
      <c r="A149" s="62" t="s">
        <v>397</v>
      </c>
      <c r="B149" s="45" t="s">
        <v>398</v>
      </c>
      <c r="C149" s="45" t="s">
        <v>49</v>
      </c>
      <c r="D149" s="44" t="s">
        <v>399</v>
      </c>
      <c r="E149" s="45" t="s">
        <v>73</v>
      </c>
      <c r="F149" s="46">
        <v>2</v>
      </c>
      <c r="G149" s="63">
        <f t="shared" si="84"/>
        <v>21.59</v>
      </c>
      <c r="H149" s="63">
        <f t="shared" si="85"/>
        <v>26.21</v>
      </c>
      <c r="I149" s="63">
        <f t="shared" si="86"/>
        <v>52.42</v>
      </c>
      <c r="J149" s="47">
        <f t="shared" si="87"/>
        <v>4.421847049579244E-6</v>
      </c>
      <c r="L149" s="28">
        <v>21.59</v>
      </c>
      <c r="M149" s="28">
        <v>26.21</v>
      </c>
      <c r="N149" s="28">
        <f t="shared" si="79"/>
        <v>43.18</v>
      </c>
    </row>
    <row r="150" spans="1:14" ht="24" customHeight="1" x14ac:dyDescent="0.25">
      <c r="A150" s="62" t="s">
        <v>400</v>
      </c>
      <c r="B150" s="45" t="s">
        <v>401</v>
      </c>
      <c r="C150" s="45" t="s">
        <v>83</v>
      </c>
      <c r="D150" s="44" t="s">
        <v>402</v>
      </c>
      <c r="E150" s="45" t="s">
        <v>210</v>
      </c>
      <c r="F150" s="46">
        <v>8</v>
      </c>
      <c r="G150" s="63">
        <f t="shared" si="84"/>
        <v>298.57</v>
      </c>
      <c r="H150" s="63">
        <f t="shared" si="85"/>
        <v>362.63</v>
      </c>
      <c r="I150" s="63">
        <f t="shared" si="86"/>
        <v>2901.04</v>
      </c>
      <c r="J150" s="47">
        <f t="shared" si="87"/>
        <v>2.4471490203569954E-4</v>
      </c>
      <c r="L150" s="28">
        <v>298.57</v>
      </c>
      <c r="M150" s="28">
        <v>362.63</v>
      </c>
      <c r="N150" s="28">
        <f t="shared" si="79"/>
        <v>2388.56</v>
      </c>
    </row>
    <row r="151" spans="1:14" ht="24" customHeight="1" x14ac:dyDescent="0.25">
      <c r="A151" s="62" t="s">
        <v>403</v>
      </c>
      <c r="B151" s="45" t="s">
        <v>404</v>
      </c>
      <c r="C151" s="45" t="s">
        <v>83</v>
      </c>
      <c r="D151" s="44" t="s">
        <v>405</v>
      </c>
      <c r="E151" s="45" t="s">
        <v>210</v>
      </c>
      <c r="F151" s="46">
        <v>4</v>
      </c>
      <c r="G151" s="63">
        <f t="shared" si="84"/>
        <v>471.93</v>
      </c>
      <c r="H151" s="63">
        <f t="shared" si="85"/>
        <v>573.19000000000005</v>
      </c>
      <c r="I151" s="63">
        <f t="shared" si="86"/>
        <v>2292.7600000000002</v>
      </c>
      <c r="J151" s="47">
        <f t="shared" si="87"/>
        <v>1.9340393058743432E-4</v>
      </c>
      <c r="L151" s="28">
        <v>471.93</v>
      </c>
      <c r="M151" s="28">
        <v>573.19000000000005</v>
      </c>
      <c r="N151" s="28">
        <f t="shared" si="79"/>
        <v>1887.72</v>
      </c>
    </row>
    <row r="152" spans="1:14" ht="26.1" customHeight="1" x14ac:dyDescent="0.25">
      <c r="A152" s="62" t="s">
        <v>406</v>
      </c>
      <c r="B152" s="45" t="s">
        <v>407</v>
      </c>
      <c r="C152" s="45" t="s">
        <v>83</v>
      </c>
      <c r="D152" s="44" t="s">
        <v>408</v>
      </c>
      <c r="E152" s="45" t="s">
        <v>210</v>
      </c>
      <c r="F152" s="46">
        <v>275</v>
      </c>
      <c r="G152" s="63">
        <f t="shared" si="84"/>
        <v>238.57</v>
      </c>
      <c r="H152" s="63">
        <f t="shared" si="85"/>
        <v>289.75</v>
      </c>
      <c r="I152" s="63">
        <f t="shared" si="86"/>
        <v>79681.25</v>
      </c>
      <c r="J152" s="47">
        <f t="shared" si="87"/>
        <v>6.7214479248242295E-3</v>
      </c>
      <c r="L152" s="28">
        <v>238.57</v>
      </c>
      <c r="M152" s="28">
        <v>289.75</v>
      </c>
      <c r="N152" s="28">
        <f t="shared" si="79"/>
        <v>65606.75</v>
      </c>
    </row>
    <row r="153" spans="1:14" ht="26.1" customHeight="1" x14ac:dyDescent="0.25">
      <c r="A153" s="62" t="s">
        <v>409</v>
      </c>
      <c r="B153" s="45" t="s">
        <v>410</v>
      </c>
      <c r="C153" s="45" t="s">
        <v>83</v>
      </c>
      <c r="D153" s="44" t="s">
        <v>411</v>
      </c>
      <c r="E153" s="45" t="s">
        <v>73</v>
      </c>
      <c r="F153" s="46">
        <v>28</v>
      </c>
      <c r="G153" s="63">
        <f t="shared" si="84"/>
        <v>125.44</v>
      </c>
      <c r="H153" s="63">
        <f t="shared" si="85"/>
        <v>152.34</v>
      </c>
      <c r="I153" s="63">
        <f t="shared" si="86"/>
        <v>4265.5200000000004</v>
      </c>
      <c r="J153" s="47">
        <f t="shared" si="87"/>
        <v>3.5981451787335479E-4</v>
      </c>
      <c r="L153" s="28">
        <v>125.44</v>
      </c>
      <c r="M153" s="28">
        <v>152.34</v>
      </c>
      <c r="N153" s="28">
        <f t="shared" si="79"/>
        <v>3512.3199999999997</v>
      </c>
    </row>
    <row r="154" spans="1:14" ht="26.1" customHeight="1" x14ac:dyDescent="0.25">
      <c r="A154" s="62" t="s">
        <v>412</v>
      </c>
      <c r="B154" s="45" t="s">
        <v>413</v>
      </c>
      <c r="C154" s="45" t="s">
        <v>49</v>
      </c>
      <c r="D154" s="44" t="s">
        <v>414</v>
      </c>
      <c r="E154" s="45" t="s">
        <v>73</v>
      </c>
      <c r="F154" s="46">
        <v>2</v>
      </c>
      <c r="G154" s="63">
        <f t="shared" si="84"/>
        <v>276.72000000000003</v>
      </c>
      <c r="H154" s="63">
        <f t="shared" si="85"/>
        <v>336.05</v>
      </c>
      <c r="I154" s="63">
        <f t="shared" si="86"/>
        <v>672.1</v>
      </c>
      <c r="J154" s="47">
        <f t="shared" si="87"/>
        <v>5.6694456352960889E-5</v>
      </c>
      <c r="L154" s="28">
        <v>276.72000000000003</v>
      </c>
      <c r="M154" s="28">
        <v>336.05</v>
      </c>
      <c r="N154" s="28">
        <f t="shared" si="79"/>
        <v>553.44000000000005</v>
      </c>
    </row>
    <row r="155" spans="1:14" ht="24" customHeight="1" x14ac:dyDescent="0.25">
      <c r="A155" s="62" t="s">
        <v>415</v>
      </c>
      <c r="B155" s="45" t="s">
        <v>416</v>
      </c>
      <c r="C155" s="45" t="s">
        <v>83</v>
      </c>
      <c r="D155" s="44" t="s">
        <v>417</v>
      </c>
      <c r="E155" s="45" t="s">
        <v>210</v>
      </c>
      <c r="F155" s="46">
        <v>35</v>
      </c>
      <c r="G155" s="63">
        <f t="shared" si="84"/>
        <v>238.57</v>
      </c>
      <c r="H155" s="63">
        <f t="shared" si="85"/>
        <v>289.75</v>
      </c>
      <c r="I155" s="63">
        <f t="shared" si="86"/>
        <v>10141.25</v>
      </c>
      <c r="J155" s="47">
        <f t="shared" si="87"/>
        <v>8.5545700861399277E-4</v>
      </c>
      <c r="L155" s="28">
        <v>238.57</v>
      </c>
      <c r="M155" s="28">
        <v>289.75</v>
      </c>
      <c r="N155" s="28">
        <f t="shared" si="79"/>
        <v>8349.9499999999989</v>
      </c>
    </row>
    <row r="156" spans="1:14" ht="24" customHeight="1" x14ac:dyDescent="0.25">
      <c r="A156" s="62" t="s">
        <v>418</v>
      </c>
      <c r="B156" s="45" t="s">
        <v>419</v>
      </c>
      <c r="C156" s="45" t="s">
        <v>83</v>
      </c>
      <c r="D156" s="44" t="s">
        <v>420</v>
      </c>
      <c r="E156" s="45" t="s">
        <v>210</v>
      </c>
      <c r="F156" s="46">
        <v>40</v>
      </c>
      <c r="G156" s="63">
        <f t="shared" si="84"/>
        <v>330.57</v>
      </c>
      <c r="H156" s="63">
        <f t="shared" si="85"/>
        <v>401.5</v>
      </c>
      <c r="I156" s="63">
        <f t="shared" si="86"/>
        <v>16060</v>
      </c>
      <c r="J156" s="47">
        <f t="shared" si="87"/>
        <v>1.3547284169447282E-3</v>
      </c>
      <c r="L156" s="28">
        <v>330.57</v>
      </c>
      <c r="M156" s="28">
        <v>401.5</v>
      </c>
      <c r="N156" s="28">
        <f t="shared" si="79"/>
        <v>13222.8</v>
      </c>
    </row>
    <row r="157" spans="1:14" ht="24" customHeight="1" x14ac:dyDescent="0.25">
      <c r="A157" s="62" t="s">
        <v>421</v>
      </c>
      <c r="B157" s="45" t="s">
        <v>422</v>
      </c>
      <c r="C157" s="45" t="s">
        <v>120</v>
      </c>
      <c r="D157" s="44" t="s">
        <v>423</v>
      </c>
      <c r="E157" s="45" t="s">
        <v>424</v>
      </c>
      <c r="F157" s="46">
        <v>96</v>
      </c>
      <c r="G157" s="63">
        <f t="shared" si="84"/>
        <v>13.03</v>
      </c>
      <c r="H157" s="63">
        <f t="shared" si="85"/>
        <v>15.81</v>
      </c>
      <c r="I157" s="63">
        <f t="shared" si="86"/>
        <v>1517.76</v>
      </c>
      <c r="J157" s="47">
        <f t="shared" si="87"/>
        <v>1.2802942727908035E-4</v>
      </c>
      <c r="L157" s="28">
        <v>13.03</v>
      </c>
      <c r="M157" s="28">
        <v>15.81</v>
      </c>
      <c r="N157" s="28">
        <f t="shared" si="79"/>
        <v>1250.8799999999999</v>
      </c>
    </row>
    <row r="158" spans="1:14" ht="26.1" customHeight="1" x14ac:dyDescent="0.25">
      <c r="A158" s="62" t="s">
        <v>425</v>
      </c>
      <c r="B158" s="45" t="s">
        <v>426</v>
      </c>
      <c r="C158" s="45" t="s">
        <v>120</v>
      </c>
      <c r="D158" s="44" t="s">
        <v>427</v>
      </c>
      <c r="E158" s="45" t="s">
        <v>210</v>
      </c>
      <c r="F158" s="46">
        <v>216</v>
      </c>
      <c r="G158" s="63">
        <f t="shared" si="84"/>
        <v>67.44</v>
      </c>
      <c r="H158" s="63">
        <f t="shared" si="85"/>
        <v>81.900000000000006</v>
      </c>
      <c r="I158" s="63">
        <f t="shared" si="86"/>
        <v>17690.400000000001</v>
      </c>
      <c r="J158" s="47">
        <f t="shared" si="87"/>
        <v>1.4922595010659415E-3</v>
      </c>
      <c r="L158" s="28">
        <v>67.44</v>
      </c>
      <c r="M158" s="28">
        <v>81.900000000000006</v>
      </c>
      <c r="N158" s="28">
        <f t="shared" si="79"/>
        <v>14567.039999999999</v>
      </c>
    </row>
    <row r="159" spans="1:14" ht="24" customHeight="1" x14ac:dyDescent="0.25">
      <c r="A159" s="66" t="s">
        <v>428</v>
      </c>
      <c r="B159" s="53"/>
      <c r="C159" s="53"/>
      <c r="D159" s="52" t="s">
        <v>429</v>
      </c>
      <c r="E159" s="52"/>
      <c r="F159" s="54"/>
      <c r="G159" s="52"/>
      <c r="H159" s="52"/>
      <c r="I159" s="55">
        <f>SUBTOTAL(9,I160:I163)</f>
        <v>1089.6000000000001</v>
      </c>
      <c r="J159" s="67">
        <f>IFERROR(I159/$J$302,0)</f>
        <v>9.1912333941654789E-5</v>
      </c>
      <c r="L159" s="26"/>
      <c r="M159" s="26"/>
      <c r="N159" s="26"/>
    </row>
    <row r="160" spans="1:14" ht="24" customHeight="1" x14ac:dyDescent="0.25">
      <c r="A160" s="62" t="s">
        <v>430</v>
      </c>
      <c r="B160" s="45" t="s">
        <v>431</v>
      </c>
      <c r="C160" s="45" t="s">
        <v>49</v>
      </c>
      <c r="D160" s="44" t="s">
        <v>432</v>
      </c>
      <c r="E160" s="45" t="s">
        <v>65</v>
      </c>
      <c r="F160" s="46">
        <v>0.1</v>
      </c>
      <c r="G160" s="63">
        <f t="shared" ref="G160:G163" si="88">(L160*(1-$E$4))</f>
        <v>115.98</v>
      </c>
      <c r="H160" s="63">
        <f t="shared" ref="H160:H163" si="89">(M160*(1-$E$4))</f>
        <v>140.69999999999999</v>
      </c>
      <c r="I160" s="63">
        <f t="shared" ref="I160:I163" si="90">ROUNDDOWN(F160*H160,2)</f>
        <v>14.07</v>
      </c>
      <c r="J160" s="47">
        <f t="shared" ref="J160:J165" si="91">IFERROR(I160/$J$302,0)</f>
        <v>1.1868635632884387E-6</v>
      </c>
      <c r="L160" s="28">
        <v>115.98</v>
      </c>
      <c r="M160" s="28">
        <v>140.69999999999999</v>
      </c>
      <c r="N160" s="28">
        <f t="shared" si="79"/>
        <v>11.598000000000001</v>
      </c>
    </row>
    <row r="161" spans="1:14" ht="51.9" customHeight="1" x14ac:dyDescent="0.25">
      <c r="A161" s="62" t="s">
        <v>433</v>
      </c>
      <c r="B161" s="45" t="s">
        <v>434</v>
      </c>
      <c r="C161" s="45" t="s">
        <v>49</v>
      </c>
      <c r="D161" s="44" t="s">
        <v>435</v>
      </c>
      <c r="E161" s="45" t="s">
        <v>61</v>
      </c>
      <c r="F161" s="46">
        <v>0.72</v>
      </c>
      <c r="G161" s="63">
        <f t="shared" si="88"/>
        <v>76.400000000000006</v>
      </c>
      <c r="H161" s="63">
        <f t="shared" si="89"/>
        <v>92.65</v>
      </c>
      <c r="I161" s="63">
        <f t="shared" si="90"/>
        <v>66.7</v>
      </c>
      <c r="J161" s="47">
        <f t="shared" si="91"/>
        <v>5.6264249944093006E-6</v>
      </c>
      <c r="L161" s="28">
        <v>76.400000000000006</v>
      </c>
      <c r="M161" s="28">
        <v>92.65</v>
      </c>
      <c r="N161" s="28">
        <f t="shared" si="79"/>
        <v>55.008000000000003</v>
      </c>
    </row>
    <row r="162" spans="1:14" ht="39" customHeight="1" x14ac:dyDescent="0.25">
      <c r="A162" s="62" t="s">
        <v>436</v>
      </c>
      <c r="B162" s="45" t="s">
        <v>437</v>
      </c>
      <c r="C162" s="45" t="s">
        <v>49</v>
      </c>
      <c r="D162" s="44" t="s">
        <v>438</v>
      </c>
      <c r="E162" s="45" t="s">
        <v>65</v>
      </c>
      <c r="F162" s="46">
        <v>0.01</v>
      </c>
      <c r="G162" s="63">
        <f t="shared" si="88"/>
        <v>155.97999999999999</v>
      </c>
      <c r="H162" s="63">
        <f t="shared" si="89"/>
        <v>189.34</v>
      </c>
      <c r="I162" s="63">
        <f t="shared" si="90"/>
        <v>1.89</v>
      </c>
      <c r="J162" s="47">
        <f t="shared" si="91"/>
        <v>1.5942943387456639E-7</v>
      </c>
      <c r="L162" s="28">
        <v>155.97999999999999</v>
      </c>
      <c r="M162" s="28">
        <v>189.34</v>
      </c>
      <c r="N162" s="28">
        <f t="shared" si="79"/>
        <v>1.5597999999999999</v>
      </c>
    </row>
    <row r="163" spans="1:14" ht="26.1" customHeight="1" x14ac:dyDescent="0.25">
      <c r="A163" s="62" t="s">
        <v>439</v>
      </c>
      <c r="B163" s="45" t="s">
        <v>440</v>
      </c>
      <c r="C163" s="45" t="s">
        <v>49</v>
      </c>
      <c r="D163" s="44" t="s">
        <v>441</v>
      </c>
      <c r="E163" s="45" t="s">
        <v>73</v>
      </c>
      <c r="F163" s="46">
        <v>2</v>
      </c>
      <c r="G163" s="63">
        <f t="shared" si="88"/>
        <v>414.65</v>
      </c>
      <c r="H163" s="63">
        <f t="shared" si="89"/>
        <v>503.47</v>
      </c>
      <c r="I163" s="63">
        <f t="shared" si="90"/>
        <v>1006.94</v>
      </c>
      <c r="J163" s="47">
        <f t="shared" si="91"/>
        <v>8.4939615950082478E-5</v>
      </c>
      <c r="L163" s="28">
        <v>414.65</v>
      </c>
      <c r="M163" s="28">
        <v>503.47</v>
      </c>
      <c r="N163" s="28">
        <f t="shared" si="79"/>
        <v>829.3</v>
      </c>
    </row>
    <row r="164" spans="1:14" s="9" customFormat="1" ht="27" customHeight="1" x14ac:dyDescent="0.25">
      <c r="A164" s="20" t="s">
        <v>11</v>
      </c>
      <c r="B164" s="21"/>
      <c r="C164" s="21"/>
      <c r="D164" s="22" t="s">
        <v>12</v>
      </c>
      <c r="E164" s="22"/>
      <c r="F164" s="23"/>
      <c r="G164" s="22"/>
      <c r="H164" s="22"/>
      <c r="I164" s="24">
        <f>SUBTOTAL(9,I165:I197)</f>
        <v>249055.77000000002</v>
      </c>
      <c r="J164" s="25">
        <f t="shared" si="91"/>
        <v>2.1008899690102761E-2</v>
      </c>
      <c r="L164" s="22"/>
      <c r="M164" s="22"/>
      <c r="N164" s="22"/>
    </row>
    <row r="165" spans="1:14" ht="24" customHeight="1" x14ac:dyDescent="0.25">
      <c r="A165" s="66" t="s">
        <v>442</v>
      </c>
      <c r="B165" s="53"/>
      <c r="C165" s="53"/>
      <c r="D165" s="52" t="s">
        <v>443</v>
      </c>
      <c r="E165" s="52"/>
      <c r="F165" s="54"/>
      <c r="G165" s="52"/>
      <c r="H165" s="52"/>
      <c r="I165" s="55">
        <f>SUBTOTAL(9,I166:I170)</f>
        <v>5617.5</v>
      </c>
      <c r="J165" s="67">
        <f t="shared" si="91"/>
        <v>4.7385970623829455E-4</v>
      </c>
      <c r="L165" s="26"/>
      <c r="M165" s="26"/>
      <c r="N165" s="26"/>
    </row>
    <row r="166" spans="1:14" ht="39" customHeight="1" x14ac:dyDescent="0.25">
      <c r="A166" s="62" t="s">
        <v>444</v>
      </c>
      <c r="B166" s="45" t="s">
        <v>237</v>
      </c>
      <c r="C166" s="45" t="s">
        <v>120</v>
      </c>
      <c r="D166" s="44" t="s">
        <v>238</v>
      </c>
      <c r="E166" s="45" t="s">
        <v>65</v>
      </c>
      <c r="F166" s="46">
        <v>2.91</v>
      </c>
      <c r="G166" s="63">
        <f t="shared" ref="G166:G170" si="92">(L166*(1-$E$4))</f>
        <v>447.52</v>
      </c>
      <c r="H166" s="63">
        <f t="shared" ref="H166:H170" si="93">(M166*(1-$E$4))</f>
        <v>543.77</v>
      </c>
      <c r="I166" s="63">
        <f t="shared" ref="I166:I170" si="94">ROUNDDOWN(F166*H166,2)</f>
        <v>1582.37</v>
      </c>
      <c r="J166" s="47">
        <f t="shared" ref="J166:J170" si="95">IFERROR(I166/$J$302,0)</f>
        <v>1.3347955200005164E-4</v>
      </c>
      <c r="L166" s="28">
        <v>447.52</v>
      </c>
      <c r="M166" s="28">
        <v>543.77</v>
      </c>
      <c r="N166" s="28">
        <f t="shared" si="79"/>
        <v>1302.2832000000001</v>
      </c>
    </row>
    <row r="167" spans="1:14" ht="26.1" customHeight="1" x14ac:dyDescent="0.25">
      <c r="A167" s="62" t="s">
        <v>445</v>
      </c>
      <c r="B167" s="45" t="s">
        <v>212</v>
      </c>
      <c r="C167" s="45" t="s">
        <v>120</v>
      </c>
      <c r="D167" s="44" t="s">
        <v>213</v>
      </c>
      <c r="E167" s="45" t="s">
        <v>187</v>
      </c>
      <c r="F167" s="46">
        <v>88</v>
      </c>
      <c r="G167" s="63">
        <f t="shared" si="92"/>
        <v>12.15</v>
      </c>
      <c r="H167" s="63">
        <f t="shared" si="93"/>
        <v>14.75</v>
      </c>
      <c r="I167" s="63">
        <f t="shared" si="94"/>
        <v>1298</v>
      </c>
      <c r="J167" s="47">
        <f t="shared" si="95"/>
        <v>1.094917487667657E-4</v>
      </c>
      <c r="L167" s="28">
        <v>12.15</v>
      </c>
      <c r="M167" s="28">
        <v>14.75</v>
      </c>
      <c r="N167" s="28">
        <f t="shared" si="79"/>
        <v>1069.2</v>
      </c>
    </row>
    <row r="168" spans="1:14" ht="51.9" customHeight="1" x14ac:dyDescent="0.25">
      <c r="A168" s="62" t="s">
        <v>446</v>
      </c>
      <c r="B168" s="45" t="s">
        <v>447</v>
      </c>
      <c r="C168" s="45" t="s">
        <v>49</v>
      </c>
      <c r="D168" s="44" t="s">
        <v>448</v>
      </c>
      <c r="E168" s="45" t="s">
        <v>61</v>
      </c>
      <c r="F168" s="46">
        <v>4.2699999999999996</v>
      </c>
      <c r="G168" s="63">
        <f t="shared" si="92"/>
        <v>113.93</v>
      </c>
      <c r="H168" s="63">
        <f t="shared" si="93"/>
        <v>138.32</v>
      </c>
      <c r="I168" s="63">
        <f t="shared" si="94"/>
        <v>590.62</v>
      </c>
      <c r="J168" s="47">
        <f t="shared" si="95"/>
        <v>4.9821276314812912E-5</v>
      </c>
      <c r="L168" s="28">
        <v>113.93</v>
      </c>
      <c r="M168" s="28">
        <v>138.32</v>
      </c>
      <c r="N168" s="28">
        <f t="shared" si="79"/>
        <v>486.48109999999997</v>
      </c>
    </row>
    <row r="169" spans="1:14" ht="39" customHeight="1" x14ac:dyDescent="0.25">
      <c r="A169" s="62" t="s">
        <v>449</v>
      </c>
      <c r="B169" s="45" t="s">
        <v>450</v>
      </c>
      <c r="C169" s="45" t="s">
        <v>49</v>
      </c>
      <c r="D169" s="44" t="s">
        <v>451</v>
      </c>
      <c r="E169" s="45" t="s">
        <v>65</v>
      </c>
      <c r="F169" s="46">
        <v>2.84</v>
      </c>
      <c r="G169" s="63">
        <f t="shared" si="92"/>
        <v>221.34</v>
      </c>
      <c r="H169" s="63">
        <f t="shared" si="93"/>
        <v>268.20999999999998</v>
      </c>
      <c r="I169" s="63">
        <f t="shared" si="94"/>
        <v>761.71</v>
      </c>
      <c r="J169" s="47">
        <f t="shared" si="95"/>
        <v>6.4253436019362945E-5</v>
      </c>
      <c r="L169" s="28">
        <v>221.34</v>
      </c>
      <c r="M169" s="28">
        <v>268.20999999999998</v>
      </c>
      <c r="N169" s="28">
        <f t="shared" si="79"/>
        <v>628.60559999999998</v>
      </c>
    </row>
    <row r="170" spans="1:14" ht="26.1" customHeight="1" x14ac:dyDescent="0.25">
      <c r="A170" s="62" t="s">
        <v>452</v>
      </c>
      <c r="B170" s="45" t="s">
        <v>453</v>
      </c>
      <c r="C170" s="45" t="s">
        <v>120</v>
      </c>
      <c r="D170" s="44" t="s">
        <v>454</v>
      </c>
      <c r="E170" s="45" t="s">
        <v>210</v>
      </c>
      <c r="F170" s="46">
        <v>16</v>
      </c>
      <c r="G170" s="63">
        <f t="shared" si="92"/>
        <v>71.27</v>
      </c>
      <c r="H170" s="63">
        <f t="shared" si="93"/>
        <v>86.55</v>
      </c>
      <c r="I170" s="63">
        <f t="shared" si="94"/>
        <v>1384.8</v>
      </c>
      <c r="J170" s="47">
        <f t="shared" si="95"/>
        <v>1.1681369313730133E-4</v>
      </c>
      <c r="L170" s="28">
        <v>71.27</v>
      </c>
      <c r="M170" s="28">
        <v>86.55</v>
      </c>
      <c r="N170" s="28">
        <f t="shared" si="79"/>
        <v>1140.32</v>
      </c>
    </row>
    <row r="171" spans="1:14" ht="24" customHeight="1" x14ac:dyDescent="0.25">
      <c r="A171" s="66" t="s">
        <v>455</v>
      </c>
      <c r="B171" s="53"/>
      <c r="C171" s="53"/>
      <c r="D171" s="52" t="s">
        <v>456</v>
      </c>
      <c r="E171" s="52"/>
      <c r="F171" s="54"/>
      <c r="G171" s="52"/>
      <c r="H171" s="52"/>
      <c r="I171" s="55">
        <f>SUBTOTAL(9,I172:I180)</f>
        <v>58190.600000000006</v>
      </c>
      <c r="J171" s="67">
        <f>IFERROR(I171/$J$302,0)</f>
        <v>4.9086213835033568E-3</v>
      </c>
      <c r="L171" s="26"/>
      <c r="M171" s="26"/>
      <c r="N171" s="26"/>
    </row>
    <row r="172" spans="1:14" ht="39" customHeight="1" x14ac:dyDescent="0.25">
      <c r="A172" s="62" t="s">
        <v>457</v>
      </c>
      <c r="B172" s="45" t="s">
        <v>234</v>
      </c>
      <c r="C172" s="45" t="s">
        <v>49</v>
      </c>
      <c r="D172" s="44" t="s">
        <v>235</v>
      </c>
      <c r="E172" s="45" t="s">
        <v>65</v>
      </c>
      <c r="F172" s="46">
        <v>0.24</v>
      </c>
      <c r="G172" s="63">
        <f t="shared" ref="G172:G180" si="96">(L172*(1-$E$4))</f>
        <v>344.22</v>
      </c>
      <c r="H172" s="63">
        <f t="shared" ref="H172:H180" si="97">(M172*(1-$E$4))</f>
        <v>416.04</v>
      </c>
      <c r="I172" s="63">
        <f t="shared" ref="I172:I180" si="98">ROUNDDOWN(F172*H172,2)</f>
        <v>99.84</v>
      </c>
      <c r="J172" s="47">
        <f t="shared" ref="J172:J180" si="99">IFERROR(I172/$J$302,0)</f>
        <v>8.4219231100723323E-6</v>
      </c>
      <c r="L172" s="28">
        <v>344.22</v>
      </c>
      <c r="M172" s="28">
        <v>416.04</v>
      </c>
      <c r="N172" s="28">
        <f t="shared" si="79"/>
        <v>82.612800000000007</v>
      </c>
    </row>
    <row r="173" spans="1:14" ht="39" customHeight="1" x14ac:dyDescent="0.25">
      <c r="A173" s="62" t="s">
        <v>458</v>
      </c>
      <c r="B173" s="45" t="s">
        <v>459</v>
      </c>
      <c r="C173" s="45" t="s">
        <v>49</v>
      </c>
      <c r="D173" s="44" t="s">
        <v>460</v>
      </c>
      <c r="E173" s="45" t="s">
        <v>61</v>
      </c>
      <c r="F173" s="46">
        <v>12.96</v>
      </c>
      <c r="G173" s="63">
        <f t="shared" si="96"/>
        <v>87.29</v>
      </c>
      <c r="H173" s="63">
        <f t="shared" si="97"/>
        <v>105.94</v>
      </c>
      <c r="I173" s="63">
        <f t="shared" si="98"/>
        <v>1372.98</v>
      </c>
      <c r="J173" s="47">
        <f t="shared" si="99"/>
        <v>1.1581662651910167E-4</v>
      </c>
      <c r="L173" s="28">
        <v>87.29</v>
      </c>
      <c r="M173" s="28">
        <v>105.94</v>
      </c>
      <c r="N173" s="28">
        <f t="shared" si="79"/>
        <v>1131.2784000000001</v>
      </c>
    </row>
    <row r="174" spans="1:14" ht="39" customHeight="1" x14ac:dyDescent="0.25">
      <c r="A174" s="62" t="s">
        <v>461</v>
      </c>
      <c r="B174" s="45" t="s">
        <v>462</v>
      </c>
      <c r="C174" s="45" t="s">
        <v>49</v>
      </c>
      <c r="D174" s="44" t="s">
        <v>463</v>
      </c>
      <c r="E174" s="45" t="s">
        <v>61</v>
      </c>
      <c r="F174" s="46">
        <v>5.09</v>
      </c>
      <c r="G174" s="63">
        <f t="shared" si="96"/>
        <v>74.73</v>
      </c>
      <c r="H174" s="63">
        <f t="shared" si="97"/>
        <v>90.7</v>
      </c>
      <c r="I174" s="63">
        <f t="shared" si="98"/>
        <v>461.66</v>
      </c>
      <c r="J174" s="47">
        <f t="shared" si="99"/>
        <v>3.8942958964302817E-5</v>
      </c>
      <c r="L174" s="28">
        <v>74.73</v>
      </c>
      <c r="M174" s="28">
        <v>90.7</v>
      </c>
      <c r="N174" s="28">
        <f t="shared" si="79"/>
        <v>380.37569999999999</v>
      </c>
    </row>
    <row r="175" spans="1:14" ht="39" customHeight="1" x14ac:dyDescent="0.25">
      <c r="A175" s="62" t="s">
        <v>464</v>
      </c>
      <c r="B175" s="45" t="s">
        <v>258</v>
      </c>
      <c r="C175" s="45" t="s">
        <v>120</v>
      </c>
      <c r="D175" s="44" t="s">
        <v>259</v>
      </c>
      <c r="E175" s="45" t="s">
        <v>65</v>
      </c>
      <c r="F175" s="46">
        <v>9.4499999999999993</v>
      </c>
      <c r="G175" s="63">
        <f t="shared" si="96"/>
        <v>481.1</v>
      </c>
      <c r="H175" s="63">
        <f t="shared" si="97"/>
        <v>584.5</v>
      </c>
      <c r="I175" s="63">
        <f t="shared" si="98"/>
        <v>5523.52</v>
      </c>
      <c r="J175" s="47">
        <f t="shared" si="99"/>
        <v>4.6593209872743124E-4</v>
      </c>
      <c r="L175" s="28">
        <v>481.1</v>
      </c>
      <c r="M175" s="28">
        <v>584.5</v>
      </c>
      <c r="N175" s="28">
        <f t="shared" si="79"/>
        <v>4546.3949999999995</v>
      </c>
    </row>
    <row r="176" spans="1:14" ht="26.1" customHeight="1" x14ac:dyDescent="0.25">
      <c r="A176" s="62" t="s">
        <v>465</v>
      </c>
      <c r="B176" s="45" t="s">
        <v>212</v>
      </c>
      <c r="C176" s="45" t="s">
        <v>120</v>
      </c>
      <c r="D176" s="44" t="s">
        <v>213</v>
      </c>
      <c r="E176" s="45" t="s">
        <v>187</v>
      </c>
      <c r="F176" s="46">
        <v>1290</v>
      </c>
      <c r="G176" s="63">
        <f t="shared" si="96"/>
        <v>12.15</v>
      </c>
      <c r="H176" s="63">
        <f t="shared" si="97"/>
        <v>14.75</v>
      </c>
      <c r="I176" s="63">
        <f t="shared" si="98"/>
        <v>19027.5</v>
      </c>
      <c r="J176" s="47">
        <f t="shared" si="99"/>
        <v>1.6050494989673608E-3</v>
      </c>
      <c r="L176" s="28">
        <v>12.15</v>
      </c>
      <c r="M176" s="28">
        <v>14.75</v>
      </c>
      <c r="N176" s="28">
        <f t="shared" si="79"/>
        <v>15673.5</v>
      </c>
    </row>
    <row r="177" spans="1:14" ht="39" customHeight="1" x14ac:dyDescent="0.25">
      <c r="A177" s="62" t="s">
        <v>466</v>
      </c>
      <c r="B177" s="45" t="s">
        <v>462</v>
      </c>
      <c r="C177" s="45" t="s">
        <v>49</v>
      </c>
      <c r="D177" s="44" t="s">
        <v>463</v>
      </c>
      <c r="E177" s="45" t="s">
        <v>61</v>
      </c>
      <c r="F177" s="46">
        <v>5.09</v>
      </c>
      <c r="G177" s="63">
        <f t="shared" si="96"/>
        <v>74.73</v>
      </c>
      <c r="H177" s="63">
        <f t="shared" si="97"/>
        <v>90.7</v>
      </c>
      <c r="I177" s="63">
        <f t="shared" si="98"/>
        <v>461.66</v>
      </c>
      <c r="J177" s="47">
        <f t="shared" si="99"/>
        <v>3.8942958964302817E-5</v>
      </c>
      <c r="L177" s="28">
        <v>74.73</v>
      </c>
      <c r="M177" s="28">
        <v>90.7</v>
      </c>
      <c r="N177" s="28">
        <f t="shared" si="79"/>
        <v>380.37569999999999</v>
      </c>
    </row>
    <row r="178" spans="1:14" ht="51.9" customHeight="1" x14ac:dyDescent="0.25">
      <c r="A178" s="62" t="s">
        <v>467</v>
      </c>
      <c r="B178" s="45" t="s">
        <v>468</v>
      </c>
      <c r="C178" s="45" t="s">
        <v>49</v>
      </c>
      <c r="D178" s="44" t="s">
        <v>469</v>
      </c>
      <c r="E178" s="45" t="s">
        <v>61</v>
      </c>
      <c r="F178" s="46">
        <v>2.0699999999999998</v>
      </c>
      <c r="G178" s="63">
        <f t="shared" si="96"/>
        <v>263.77999999999997</v>
      </c>
      <c r="H178" s="63">
        <f t="shared" si="97"/>
        <v>320.16000000000003</v>
      </c>
      <c r="I178" s="63">
        <f t="shared" si="98"/>
        <v>662.73</v>
      </c>
      <c r="J178" s="47">
        <f t="shared" si="99"/>
        <v>5.5904057519413432E-5</v>
      </c>
      <c r="L178" s="28">
        <v>263.77999999999997</v>
      </c>
      <c r="M178" s="28">
        <v>320.16000000000003</v>
      </c>
      <c r="N178" s="28">
        <f t="shared" si="79"/>
        <v>546.02459999999985</v>
      </c>
    </row>
    <row r="179" spans="1:14" ht="51.9" customHeight="1" x14ac:dyDescent="0.25">
      <c r="A179" s="62" t="s">
        <v>470</v>
      </c>
      <c r="B179" s="45" t="s">
        <v>471</v>
      </c>
      <c r="C179" s="45" t="s">
        <v>49</v>
      </c>
      <c r="D179" s="44" t="s">
        <v>472</v>
      </c>
      <c r="E179" s="45" t="s">
        <v>61</v>
      </c>
      <c r="F179" s="46">
        <v>58.93</v>
      </c>
      <c r="G179" s="63">
        <f t="shared" si="96"/>
        <v>383.01</v>
      </c>
      <c r="H179" s="63">
        <f t="shared" si="97"/>
        <v>464.94</v>
      </c>
      <c r="I179" s="63">
        <f t="shared" si="98"/>
        <v>27398.91</v>
      </c>
      <c r="J179" s="47">
        <f t="shared" si="99"/>
        <v>2.3112130741165058E-3</v>
      </c>
      <c r="L179" s="28">
        <v>383.01</v>
      </c>
      <c r="M179" s="28">
        <v>464.94</v>
      </c>
      <c r="N179" s="28">
        <f t="shared" si="79"/>
        <v>22570.779299999998</v>
      </c>
    </row>
    <row r="180" spans="1:14" ht="39" customHeight="1" x14ac:dyDescent="0.25">
      <c r="A180" s="62" t="s">
        <v>473</v>
      </c>
      <c r="B180" s="45" t="s">
        <v>296</v>
      </c>
      <c r="C180" s="45" t="s">
        <v>120</v>
      </c>
      <c r="D180" s="44" t="s">
        <v>297</v>
      </c>
      <c r="E180" s="45" t="s">
        <v>65</v>
      </c>
      <c r="F180" s="46">
        <v>2.64</v>
      </c>
      <c r="G180" s="63">
        <f t="shared" si="96"/>
        <v>992.75</v>
      </c>
      <c r="H180" s="63">
        <f t="shared" si="97"/>
        <v>1205.23</v>
      </c>
      <c r="I180" s="63">
        <f t="shared" si="98"/>
        <v>3181.8</v>
      </c>
      <c r="J180" s="47">
        <f t="shared" si="99"/>
        <v>2.6839818661486526E-4</v>
      </c>
      <c r="L180" s="28">
        <v>992.75</v>
      </c>
      <c r="M180" s="28">
        <v>1205.23</v>
      </c>
      <c r="N180" s="28">
        <f t="shared" si="79"/>
        <v>2620.86</v>
      </c>
    </row>
    <row r="181" spans="1:14" ht="24" customHeight="1" x14ac:dyDescent="0.25">
      <c r="A181" s="66" t="s">
        <v>474</v>
      </c>
      <c r="B181" s="53"/>
      <c r="C181" s="53"/>
      <c r="D181" s="52" t="s">
        <v>475</v>
      </c>
      <c r="E181" s="52"/>
      <c r="F181" s="54"/>
      <c r="G181" s="52"/>
      <c r="H181" s="52"/>
      <c r="I181" s="55">
        <f>SUBTOTAL(9,I182:I192)</f>
        <v>173758.97999999998</v>
      </c>
      <c r="J181" s="67">
        <f>IFERROR(I181/$J$302,0)</f>
        <v>1.4657299371440266E-2</v>
      </c>
      <c r="L181" s="26"/>
      <c r="M181" s="26"/>
      <c r="N181" s="26"/>
    </row>
    <row r="182" spans="1:14" ht="39" customHeight="1" x14ac:dyDescent="0.25">
      <c r="A182" s="62" t="s">
        <v>476</v>
      </c>
      <c r="B182" s="45" t="s">
        <v>234</v>
      </c>
      <c r="C182" s="45" t="s">
        <v>49</v>
      </c>
      <c r="D182" s="44" t="s">
        <v>235</v>
      </c>
      <c r="E182" s="45" t="s">
        <v>65</v>
      </c>
      <c r="F182" s="46">
        <v>1.02</v>
      </c>
      <c r="G182" s="63">
        <f t="shared" ref="G182:G192" si="100">(L182*(1-$E$4))</f>
        <v>344.22</v>
      </c>
      <c r="H182" s="63">
        <f t="shared" ref="H182:H192" si="101">(M182*(1-$E$4))</f>
        <v>416.04</v>
      </c>
      <c r="I182" s="63">
        <f t="shared" ref="I182:I192" si="102">ROUNDDOWN(F182*H182,2)</f>
        <v>424.36</v>
      </c>
      <c r="J182" s="47">
        <f t="shared" ref="J182:J192" si="103">IFERROR(I182/$J$302,0)</f>
        <v>3.5796547385720106E-5</v>
      </c>
      <c r="L182" s="28">
        <v>344.22</v>
      </c>
      <c r="M182" s="28">
        <v>416.04</v>
      </c>
      <c r="N182" s="28">
        <f t="shared" si="79"/>
        <v>351.10440000000006</v>
      </c>
    </row>
    <row r="183" spans="1:14" ht="39" customHeight="1" x14ac:dyDescent="0.25">
      <c r="A183" s="62" t="s">
        <v>477</v>
      </c>
      <c r="B183" s="45" t="s">
        <v>478</v>
      </c>
      <c r="C183" s="45" t="s">
        <v>49</v>
      </c>
      <c r="D183" s="44" t="s">
        <v>479</v>
      </c>
      <c r="E183" s="45" t="s">
        <v>61</v>
      </c>
      <c r="F183" s="46">
        <v>37.299999999999997</v>
      </c>
      <c r="G183" s="63">
        <f t="shared" si="100"/>
        <v>147.38999999999999</v>
      </c>
      <c r="H183" s="63">
        <f t="shared" si="101"/>
        <v>178.9</v>
      </c>
      <c r="I183" s="63">
        <f t="shared" si="102"/>
        <v>6672.97</v>
      </c>
      <c r="J183" s="47">
        <f t="shared" si="103"/>
        <v>5.6289303140844731E-4</v>
      </c>
      <c r="L183" s="28">
        <v>147.38999999999999</v>
      </c>
      <c r="M183" s="28">
        <v>178.9</v>
      </c>
      <c r="N183" s="28">
        <f t="shared" si="79"/>
        <v>5497.646999999999</v>
      </c>
    </row>
    <row r="184" spans="1:14" ht="39" customHeight="1" x14ac:dyDescent="0.25">
      <c r="A184" s="62" t="s">
        <v>480</v>
      </c>
      <c r="B184" s="45" t="s">
        <v>481</v>
      </c>
      <c r="C184" s="45" t="s">
        <v>49</v>
      </c>
      <c r="D184" s="44" t="s">
        <v>482</v>
      </c>
      <c r="E184" s="45" t="s">
        <v>61</v>
      </c>
      <c r="F184" s="46">
        <v>25.6</v>
      </c>
      <c r="G184" s="63">
        <f t="shared" si="100"/>
        <v>113.19</v>
      </c>
      <c r="H184" s="63">
        <f t="shared" si="101"/>
        <v>137.38</v>
      </c>
      <c r="I184" s="63">
        <f t="shared" si="102"/>
        <v>3516.92</v>
      </c>
      <c r="J184" s="47">
        <f t="shared" si="103"/>
        <v>2.9666696538737568E-4</v>
      </c>
      <c r="L184" s="28">
        <v>113.19</v>
      </c>
      <c r="M184" s="28">
        <v>137.38</v>
      </c>
      <c r="N184" s="28">
        <f t="shared" si="79"/>
        <v>2897.6640000000002</v>
      </c>
    </row>
    <row r="185" spans="1:14" ht="39" customHeight="1" x14ac:dyDescent="0.25">
      <c r="A185" s="62" t="s">
        <v>483</v>
      </c>
      <c r="B185" s="45" t="s">
        <v>258</v>
      </c>
      <c r="C185" s="45" t="s">
        <v>120</v>
      </c>
      <c r="D185" s="44" t="s">
        <v>259</v>
      </c>
      <c r="E185" s="45" t="s">
        <v>65</v>
      </c>
      <c r="F185" s="46">
        <v>35.4</v>
      </c>
      <c r="G185" s="63">
        <f t="shared" si="100"/>
        <v>481.1</v>
      </c>
      <c r="H185" s="63">
        <f t="shared" si="101"/>
        <v>584.5</v>
      </c>
      <c r="I185" s="63">
        <f t="shared" si="102"/>
        <v>20691.3</v>
      </c>
      <c r="J185" s="47">
        <f t="shared" si="103"/>
        <v>1.7453980132956695E-3</v>
      </c>
      <c r="L185" s="28">
        <v>481.1</v>
      </c>
      <c r="M185" s="28">
        <v>584.5</v>
      </c>
      <c r="N185" s="28">
        <f t="shared" si="79"/>
        <v>17030.939999999999</v>
      </c>
    </row>
    <row r="186" spans="1:14" ht="26.1" customHeight="1" x14ac:dyDescent="0.25">
      <c r="A186" s="62" t="s">
        <v>484</v>
      </c>
      <c r="B186" s="45" t="s">
        <v>212</v>
      </c>
      <c r="C186" s="45" t="s">
        <v>120</v>
      </c>
      <c r="D186" s="44" t="s">
        <v>213</v>
      </c>
      <c r="E186" s="45" t="s">
        <v>187</v>
      </c>
      <c r="F186" s="46">
        <v>5520</v>
      </c>
      <c r="G186" s="63">
        <f t="shared" si="100"/>
        <v>12.15</v>
      </c>
      <c r="H186" s="63">
        <f t="shared" si="101"/>
        <v>14.75</v>
      </c>
      <c r="I186" s="63">
        <f t="shared" si="102"/>
        <v>81420</v>
      </c>
      <c r="J186" s="47">
        <f t="shared" si="103"/>
        <v>6.8681187862789398E-3</v>
      </c>
      <c r="L186" s="28">
        <v>12.15</v>
      </c>
      <c r="M186" s="28">
        <v>14.75</v>
      </c>
      <c r="N186" s="28">
        <f t="shared" si="79"/>
        <v>67068</v>
      </c>
    </row>
    <row r="187" spans="1:14" ht="26.1" customHeight="1" x14ac:dyDescent="0.25">
      <c r="A187" s="62" t="s">
        <v>485</v>
      </c>
      <c r="B187" s="45" t="s">
        <v>486</v>
      </c>
      <c r="C187" s="45" t="s">
        <v>49</v>
      </c>
      <c r="D187" s="44" t="s">
        <v>487</v>
      </c>
      <c r="E187" s="45" t="s">
        <v>65</v>
      </c>
      <c r="F187" s="46">
        <v>1.68</v>
      </c>
      <c r="G187" s="63">
        <f t="shared" si="100"/>
        <v>843.44</v>
      </c>
      <c r="H187" s="63">
        <f t="shared" si="101"/>
        <v>1019.3</v>
      </c>
      <c r="I187" s="63">
        <f t="shared" si="102"/>
        <v>1712.42</v>
      </c>
      <c r="J187" s="47">
        <f t="shared" si="103"/>
        <v>1.4444981542618255E-4</v>
      </c>
      <c r="L187" s="28">
        <v>843.44</v>
      </c>
      <c r="M187" s="28">
        <v>1019.3</v>
      </c>
      <c r="N187" s="28">
        <f t="shared" si="79"/>
        <v>1416.9792</v>
      </c>
    </row>
    <row r="188" spans="1:14" ht="26.1" customHeight="1" x14ac:dyDescent="0.25">
      <c r="A188" s="62" t="s">
        <v>488</v>
      </c>
      <c r="B188" s="45" t="s">
        <v>489</v>
      </c>
      <c r="C188" s="45" t="s">
        <v>49</v>
      </c>
      <c r="D188" s="44" t="s">
        <v>490</v>
      </c>
      <c r="E188" s="45" t="s">
        <v>65</v>
      </c>
      <c r="F188" s="46">
        <v>5.22</v>
      </c>
      <c r="G188" s="63">
        <f t="shared" si="100"/>
        <v>1027.0899999999999</v>
      </c>
      <c r="H188" s="63">
        <f t="shared" si="101"/>
        <v>1242.0999999999999</v>
      </c>
      <c r="I188" s="63">
        <f t="shared" si="102"/>
        <v>6483.76</v>
      </c>
      <c r="J188" s="47">
        <f t="shared" si="103"/>
        <v>5.46932373639449E-4</v>
      </c>
      <c r="L188" s="28">
        <v>1027.0899999999999</v>
      </c>
      <c r="M188" s="28">
        <v>1242.0999999999999</v>
      </c>
      <c r="N188" s="28">
        <f t="shared" si="79"/>
        <v>5361.4097999999994</v>
      </c>
    </row>
    <row r="189" spans="1:14" ht="51.9" customHeight="1" x14ac:dyDescent="0.25">
      <c r="A189" s="62" t="s">
        <v>491</v>
      </c>
      <c r="B189" s="45" t="s">
        <v>492</v>
      </c>
      <c r="C189" s="45" t="s">
        <v>49</v>
      </c>
      <c r="D189" s="44" t="s">
        <v>493</v>
      </c>
      <c r="E189" s="45" t="s">
        <v>61</v>
      </c>
      <c r="F189" s="46">
        <v>176.3</v>
      </c>
      <c r="G189" s="63">
        <f t="shared" si="100"/>
        <v>131.5</v>
      </c>
      <c r="H189" s="63">
        <f t="shared" si="101"/>
        <v>159.52000000000001</v>
      </c>
      <c r="I189" s="63">
        <f t="shared" si="102"/>
        <v>28123.37</v>
      </c>
      <c r="J189" s="47">
        <f t="shared" si="103"/>
        <v>2.3723243162671768E-3</v>
      </c>
      <c r="L189" s="28">
        <v>131.5</v>
      </c>
      <c r="M189" s="28">
        <v>159.52000000000001</v>
      </c>
      <c r="N189" s="28">
        <f t="shared" si="79"/>
        <v>23183.45</v>
      </c>
    </row>
    <row r="190" spans="1:14" ht="39" customHeight="1" x14ac:dyDescent="0.25">
      <c r="A190" s="62" t="s">
        <v>494</v>
      </c>
      <c r="B190" s="45" t="s">
        <v>495</v>
      </c>
      <c r="C190" s="45" t="s">
        <v>49</v>
      </c>
      <c r="D190" s="44" t="s">
        <v>496</v>
      </c>
      <c r="E190" s="45" t="s">
        <v>61</v>
      </c>
      <c r="F190" s="46">
        <v>88</v>
      </c>
      <c r="G190" s="63">
        <f t="shared" si="100"/>
        <v>182.22</v>
      </c>
      <c r="H190" s="63">
        <f t="shared" si="101"/>
        <v>221.18</v>
      </c>
      <c r="I190" s="63">
        <f t="shared" si="102"/>
        <v>19463.84</v>
      </c>
      <c r="J190" s="47">
        <f t="shared" si="103"/>
        <v>1.6418566096429313E-3</v>
      </c>
      <c r="L190" s="28">
        <v>182.22</v>
      </c>
      <c r="M190" s="28">
        <v>221.18</v>
      </c>
      <c r="N190" s="28">
        <f t="shared" si="79"/>
        <v>16035.36</v>
      </c>
    </row>
    <row r="191" spans="1:14" ht="51.9" customHeight="1" x14ac:dyDescent="0.25">
      <c r="A191" s="62" t="s">
        <v>497</v>
      </c>
      <c r="B191" s="45" t="s">
        <v>471</v>
      </c>
      <c r="C191" s="45" t="s">
        <v>49</v>
      </c>
      <c r="D191" s="44" t="s">
        <v>472</v>
      </c>
      <c r="E191" s="45" t="s">
        <v>61</v>
      </c>
      <c r="F191" s="46">
        <v>8.35</v>
      </c>
      <c r="G191" s="63">
        <f t="shared" si="100"/>
        <v>383.01</v>
      </c>
      <c r="H191" s="63">
        <f t="shared" si="101"/>
        <v>464.94</v>
      </c>
      <c r="I191" s="63">
        <f t="shared" si="102"/>
        <v>3882.24</v>
      </c>
      <c r="J191" s="47">
        <f t="shared" si="103"/>
        <v>3.2748324093396646E-4</v>
      </c>
      <c r="L191" s="28">
        <v>383.01</v>
      </c>
      <c r="M191" s="28">
        <v>464.94</v>
      </c>
      <c r="N191" s="28">
        <f t="shared" si="79"/>
        <v>3198.1334999999999</v>
      </c>
    </row>
    <row r="192" spans="1:14" ht="51.9" customHeight="1" x14ac:dyDescent="0.25">
      <c r="A192" s="62" t="s">
        <v>498</v>
      </c>
      <c r="B192" s="45" t="s">
        <v>499</v>
      </c>
      <c r="C192" s="45" t="s">
        <v>49</v>
      </c>
      <c r="D192" s="44" t="s">
        <v>500</v>
      </c>
      <c r="E192" s="45" t="s">
        <v>61</v>
      </c>
      <c r="F192" s="46">
        <v>9.77</v>
      </c>
      <c r="G192" s="63">
        <f t="shared" si="100"/>
        <v>115.43</v>
      </c>
      <c r="H192" s="63">
        <f t="shared" si="101"/>
        <v>140</v>
      </c>
      <c r="I192" s="63">
        <f t="shared" si="102"/>
        <v>1367.8</v>
      </c>
      <c r="J192" s="47">
        <f t="shared" si="103"/>
        <v>1.1537967177440842E-4</v>
      </c>
      <c r="L192" s="28">
        <v>115.43</v>
      </c>
      <c r="M192" s="28">
        <v>140</v>
      </c>
      <c r="N192" s="28">
        <f t="shared" si="79"/>
        <v>1127.7511</v>
      </c>
    </row>
    <row r="193" spans="1:14" ht="24" customHeight="1" x14ac:dyDescent="0.25">
      <c r="A193" s="66" t="s">
        <v>501</v>
      </c>
      <c r="B193" s="53"/>
      <c r="C193" s="53"/>
      <c r="D193" s="52" t="s">
        <v>502</v>
      </c>
      <c r="E193" s="52"/>
      <c r="F193" s="54"/>
      <c r="G193" s="52"/>
      <c r="H193" s="52"/>
      <c r="I193" s="55">
        <f>SUBTOTAL(9,I194:I197)</f>
        <v>11488.689999999999</v>
      </c>
      <c r="J193" s="67">
        <f>IFERROR(I193/$J$302,0)</f>
        <v>9.691192289208423E-4</v>
      </c>
      <c r="L193" s="26"/>
      <c r="M193" s="26"/>
      <c r="N193" s="26"/>
    </row>
    <row r="194" spans="1:14" ht="39" customHeight="1" x14ac:dyDescent="0.25">
      <c r="A194" s="62" t="s">
        <v>503</v>
      </c>
      <c r="B194" s="45" t="s">
        <v>234</v>
      </c>
      <c r="C194" s="45" t="s">
        <v>49</v>
      </c>
      <c r="D194" s="44" t="s">
        <v>235</v>
      </c>
      <c r="E194" s="45" t="s">
        <v>65</v>
      </c>
      <c r="F194" s="46">
        <v>0.9</v>
      </c>
      <c r="G194" s="63">
        <f t="shared" ref="G194:G197" si="104">(L194*(1-$E$4))</f>
        <v>344.22</v>
      </c>
      <c r="H194" s="63">
        <f t="shared" ref="H194:H197" si="105">(M194*(1-$E$4))</f>
        <v>416.04</v>
      </c>
      <c r="I194" s="63">
        <f t="shared" ref="I194:I197" si="106">ROUNDDOWN(F194*H194,2)</f>
        <v>374.43</v>
      </c>
      <c r="J194" s="47">
        <f t="shared" ref="J194:J199" si="107">IFERROR(I194/$J$302,0)</f>
        <v>3.1584742288705763E-5</v>
      </c>
      <c r="L194" s="28">
        <v>344.22</v>
      </c>
      <c r="M194" s="28">
        <v>416.04</v>
      </c>
      <c r="N194" s="28">
        <f t="shared" si="79"/>
        <v>309.79800000000006</v>
      </c>
    </row>
    <row r="195" spans="1:14" ht="51.9" customHeight="1" x14ac:dyDescent="0.25">
      <c r="A195" s="62" t="s">
        <v>504</v>
      </c>
      <c r="B195" s="45" t="s">
        <v>447</v>
      </c>
      <c r="C195" s="45" t="s">
        <v>49</v>
      </c>
      <c r="D195" s="44" t="s">
        <v>448</v>
      </c>
      <c r="E195" s="45" t="s">
        <v>61</v>
      </c>
      <c r="F195" s="46">
        <v>6.3</v>
      </c>
      <c r="G195" s="63">
        <f t="shared" si="104"/>
        <v>113.93</v>
      </c>
      <c r="H195" s="63">
        <f t="shared" si="105"/>
        <v>138.32</v>
      </c>
      <c r="I195" s="63">
        <f t="shared" si="106"/>
        <v>871.41</v>
      </c>
      <c r="J195" s="47">
        <f t="shared" si="107"/>
        <v>7.3507091519913175E-5</v>
      </c>
      <c r="L195" s="28">
        <v>113.93</v>
      </c>
      <c r="M195" s="28">
        <v>138.32</v>
      </c>
      <c r="N195" s="28">
        <f t="shared" si="79"/>
        <v>717.75900000000001</v>
      </c>
    </row>
    <row r="196" spans="1:14" ht="39" customHeight="1" x14ac:dyDescent="0.25">
      <c r="A196" s="62" t="s">
        <v>505</v>
      </c>
      <c r="B196" s="45" t="s">
        <v>293</v>
      </c>
      <c r="C196" s="45" t="s">
        <v>120</v>
      </c>
      <c r="D196" s="44" t="s">
        <v>294</v>
      </c>
      <c r="E196" s="45" t="s">
        <v>65</v>
      </c>
      <c r="F196" s="46">
        <v>6.3</v>
      </c>
      <c r="G196" s="63">
        <f t="shared" si="104"/>
        <v>457.51</v>
      </c>
      <c r="H196" s="63">
        <f t="shared" si="105"/>
        <v>555.89</v>
      </c>
      <c r="I196" s="63">
        <f t="shared" si="106"/>
        <v>3502.1</v>
      </c>
      <c r="J196" s="47">
        <f t="shared" si="107"/>
        <v>2.9541683617572432E-4</v>
      </c>
      <c r="L196" s="28">
        <v>457.51</v>
      </c>
      <c r="M196" s="28">
        <v>555.89</v>
      </c>
      <c r="N196" s="28">
        <f t="shared" si="79"/>
        <v>2882.3129999999996</v>
      </c>
    </row>
    <row r="197" spans="1:14" ht="26.1" customHeight="1" x14ac:dyDescent="0.25">
      <c r="A197" s="62" t="s">
        <v>506</v>
      </c>
      <c r="B197" s="45" t="s">
        <v>212</v>
      </c>
      <c r="C197" s="45" t="s">
        <v>120</v>
      </c>
      <c r="D197" s="44" t="s">
        <v>213</v>
      </c>
      <c r="E197" s="45" t="s">
        <v>187</v>
      </c>
      <c r="F197" s="46">
        <v>457</v>
      </c>
      <c r="G197" s="63">
        <f t="shared" si="104"/>
        <v>12.15</v>
      </c>
      <c r="H197" s="63">
        <f t="shared" si="105"/>
        <v>14.75</v>
      </c>
      <c r="I197" s="63">
        <f t="shared" si="106"/>
        <v>6740.75</v>
      </c>
      <c r="J197" s="47">
        <f t="shared" si="107"/>
        <v>5.6861055893649918E-4</v>
      </c>
      <c r="L197" s="28">
        <v>12.15</v>
      </c>
      <c r="M197" s="28">
        <v>14.75</v>
      </c>
      <c r="N197" s="28">
        <f t="shared" si="79"/>
        <v>5552.55</v>
      </c>
    </row>
    <row r="198" spans="1:14" s="9" customFormat="1" ht="24" customHeight="1" x14ac:dyDescent="0.25">
      <c r="A198" s="20" t="s">
        <v>13</v>
      </c>
      <c r="B198" s="21"/>
      <c r="C198" s="21"/>
      <c r="D198" s="22" t="s">
        <v>14</v>
      </c>
      <c r="E198" s="22"/>
      <c r="F198" s="23"/>
      <c r="G198" s="22"/>
      <c r="H198" s="22"/>
      <c r="I198" s="24">
        <f>SUBTOTAL(9,I199:I253)</f>
        <v>663310.2100000002</v>
      </c>
      <c r="J198" s="25">
        <f t="shared" si="107"/>
        <v>5.5953000668528985E-2</v>
      </c>
      <c r="L198" s="22"/>
      <c r="M198" s="22"/>
      <c r="N198" s="22"/>
    </row>
    <row r="199" spans="1:14" ht="24" customHeight="1" x14ac:dyDescent="0.25">
      <c r="A199" s="66" t="s">
        <v>507</v>
      </c>
      <c r="B199" s="53"/>
      <c r="C199" s="53"/>
      <c r="D199" s="52" t="s">
        <v>508</v>
      </c>
      <c r="E199" s="52"/>
      <c r="F199" s="54"/>
      <c r="G199" s="52"/>
      <c r="H199" s="52"/>
      <c r="I199" s="55">
        <f>SUBTOTAL(9,I200:I208)</f>
        <v>177290.12000000002</v>
      </c>
      <c r="J199" s="67">
        <f t="shared" si="107"/>
        <v>1.4955165853520606E-2</v>
      </c>
      <c r="L199" s="26"/>
      <c r="M199" s="26"/>
      <c r="N199" s="26"/>
    </row>
    <row r="200" spans="1:14" ht="39" customHeight="1" x14ac:dyDescent="0.25">
      <c r="A200" s="62" t="s">
        <v>509</v>
      </c>
      <c r="B200" s="45" t="s">
        <v>510</v>
      </c>
      <c r="C200" s="45" t="s">
        <v>49</v>
      </c>
      <c r="D200" s="44" t="s">
        <v>511</v>
      </c>
      <c r="E200" s="45" t="s">
        <v>210</v>
      </c>
      <c r="F200" s="46">
        <v>123.5</v>
      </c>
      <c r="G200" s="63">
        <f t="shared" ref="G200:G208" si="108">(L200*(1-$E$4))</f>
        <v>5.37</v>
      </c>
      <c r="H200" s="63">
        <f t="shared" ref="H200:H208" si="109">(M200*(1-$E$4))</f>
        <v>6.51</v>
      </c>
      <c r="I200" s="63">
        <f t="shared" ref="I200:I208" si="110">ROUNDDOWN(F200*H200,2)</f>
        <v>803.98</v>
      </c>
      <c r="J200" s="47">
        <f t="shared" ref="J200:J208" si="111">IFERROR(I200/$J$302,0)</f>
        <v>6.7819087961097291E-5</v>
      </c>
      <c r="L200" s="28">
        <v>5.37</v>
      </c>
      <c r="M200" s="28">
        <v>6.51</v>
      </c>
      <c r="N200" s="28">
        <f t="shared" si="79"/>
        <v>663.19500000000005</v>
      </c>
    </row>
    <row r="201" spans="1:14" ht="39" customHeight="1" x14ac:dyDescent="0.25">
      <c r="A201" s="62" t="s">
        <v>512</v>
      </c>
      <c r="B201" s="45" t="s">
        <v>513</v>
      </c>
      <c r="C201" s="45" t="s">
        <v>49</v>
      </c>
      <c r="D201" s="44" t="s">
        <v>514</v>
      </c>
      <c r="E201" s="45" t="s">
        <v>210</v>
      </c>
      <c r="F201" s="46">
        <v>2052</v>
      </c>
      <c r="G201" s="63">
        <f t="shared" si="108"/>
        <v>7.77</v>
      </c>
      <c r="H201" s="63">
        <f t="shared" si="109"/>
        <v>9.43</v>
      </c>
      <c r="I201" s="63">
        <f t="shared" si="110"/>
        <v>19350.36</v>
      </c>
      <c r="J201" s="47">
        <f t="shared" si="111"/>
        <v>1.6322840952746321E-3</v>
      </c>
      <c r="L201" s="28">
        <v>7.77</v>
      </c>
      <c r="M201" s="28">
        <v>9.43</v>
      </c>
      <c r="N201" s="28">
        <f t="shared" si="79"/>
        <v>15944.039999999999</v>
      </c>
    </row>
    <row r="202" spans="1:14" ht="39" customHeight="1" x14ac:dyDescent="0.25">
      <c r="A202" s="62" t="s">
        <v>515</v>
      </c>
      <c r="B202" s="45" t="s">
        <v>516</v>
      </c>
      <c r="C202" s="45" t="s">
        <v>49</v>
      </c>
      <c r="D202" s="44" t="s">
        <v>517</v>
      </c>
      <c r="E202" s="45" t="s">
        <v>210</v>
      </c>
      <c r="F202" s="46">
        <v>1966.5</v>
      </c>
      <c r="G202" s="63">
        <f t="shared" si="108"/>
        <v>10.86</v>
      </c>
      <c r="H202" s="63">
        <f t="shared" si="109"/>
        <v>13.17</v>
      </c>
      <c r="I202" s="63">
        <f t="shared" si="110"/>
        <v>25898.799999999999</v>
      </c>
      <c r="J202" s="47">
        <f t="shared" si="111"/>
        <v>2.1846724984288996E-3</v>
      </c>
      <c r="L202" s="28">
        <v>10.86</v>
      </c>
      <c r="M202" s="28">
        <v>13.17</v>
      </c>
      <c r="N202" s="28">
        <f t="shared" si="79"/>
        <v>21356.19</v>
      </c>
    </row>
    <row r="203" spans="1:14" ht="39" customHeight="1" x14ac:dyDescent="0.25">
      <c r="A203" s="62" t="s">
        <v>518</v>
      </c>
      <c r="B203" s="45" t="s">
        <v>519</v>
      </c>
      <c r="C203" s="45" t="s">
        <v>49</v>
      </c>
      <c r="D203" s="44" t="s">
        <v>520</v>
      </c>
      <c r="E203" s="45" t="s">
        <v>210</v>
      </c>
      <c r="F203" s="46">
        <v>2042.5</v>
      </c>
      <c r="G203" s="63">
        <f t="shared" si="108"/>
        <v>17.2</v>
      </c>
      <c r="H203" s="63">
        <f t="shared" si="109"/>
        <v>20.87</v>
      </c>
      <c r="I203" s="63">
        <f t="shared" si="110"/>
        <v>42626.97</v>
      </c>
      <c r="J203" s="47">
        <f t="shared" si="111"/>
        <v>3.5957638597291668E-3</v>
      </c>
      <c r="L203" s="28">
        <v>17.2</v>
      </c>
      <c r="M203" s="28">
        <v>20.87</v>
      </c>
      <c r="N203" s="28">
        <f t="shared" si="79"/>
        <v>35131</v>
      </c>
    </row>
    <row r="204" spans="1:14" ht="39" customHeight="1" x14ac:dyDescent="0.25">
      <c r="A204" s="62" t="s">
        <v>521</v>
      </c>
      <c r="B204" s="45" t="s">
        <v>522</v>
      </c>
      <c r="C204" s="45" t="s">
        <v>49</v>
      </c>
      <c r="D204" s="44" t="s">
        <v>523</v>
      </c>
      <c r="E204" s="45" t="s">
        <v>210</v>
      </c>
      <c r="F204" s="46">
        <v>66.5</v>
      </c>
      <c r="G204" s="63">
        <f t="shared" si="108"/>
        <v>26.82</v>
      </c>
      <c r="H204" s="63">
        <f t="shared" si="109"/>
        <v>32.56</v>
      </c>
      <c r="I204" s="63">
        <f t="shared" si="110"/>
        <v>2165.2399999999998</v>
      </c>
      <c r="J204" s="47">
        <f t="shared" si="111"/>
        <v>1.82647083281781E-4</v>
      </c>
      <c r="L204" s="28">
        <v>26.82</v>
      </c>
      <c r="M204" s="28">
        <v>32.56</v>
      </c>
      <c r="N204" s="28">
        <f t="shared" si="79"/>
        <v>1783.53</v>
      </c>
    </row>
    <row r="205" spans="1:14" ht="51.9" customHeight="1" x14ac:dyDescent="0.25">
      <c r="A205" s="62" t="s">
        <v>524</v>
      </c>
      <c r="B205" s="45" t="s">
        <v>525</v>
      </c>
      <c r="C205" s="45" t="s">
        <v>49</v>
      </c>
      <c r="D205" s="44" t="s">
        <v>526</v>
      </c>
      <c r="E205" s="45" t="s">
        <v>210</v>
      </c>
      <c r="F205" s="46">
        <v>304</v>
      </c>
      <c r="G205" s="63">
        <f t="shared" si="108"/>
        <v>37.78</v>
      </c>
      <c r="H205" s="63">
        <f t="shared" si="109"/>
        <v>45.88</v>
      </c>
      <c r="I205" s="63">
        <f t="shared" si="110"/>
        <v>13947.52</v>
      </c>
      <c r="J205" s="47">
        <f t="shared" si="111"/>
        <v>1.1765318611397842E-3</v>
      </c>
      <c r="L205" s="28">
        <v>37.78</v>
      </c>
      <c r="M205" s="28">
        <v>45.88</v>
      </c>
      <c r="N205" s="28">
        <f t="shared" ref="N205:N268" si="112">F205*G205</f>
        <v>11485.12</v>
      </c>
    </row>
    <row r="206" spans="1:14" ht="51.9" customHeight="1" x14ac:dyDescent="0.25">
      <c r="A206" s="62" t="s">
        <v>527</v>
      </c>
      <c r="B206" s="45" t="s">
        <v>528</v>
      </c>
      <c r="C206" s="45" t="s">
        <v>49</v>
      </c>
      <c r="D206" s="44" t="s">
        <v>529</v>
      </c>
      <c r="E206" s="45" t="s">
        <v>210</v>
      </c>
      <c r="F206" s="46">
        <v>85.5</v>
      </c>
      <c r="G206" s="63">
        <f t="shared" si="108"/>
        <v>54.32</v>
      </c>
      <c r="H206" s="63">
        <f t="shared" si="109"/>
        <v>65.97</v>
      </c>
      <c r="I206" s="63">
        <f t="shared" si="110"/>
        <v>5640.43</v>
      </c>
      <c r="J206" s="47">
        <f t="shared" si="111"/>
        <v>4.7579394799424367E-4</v>
      </c>
      <c r="L206" s="28">
        <v>54.32</v>
      </c>
      <c r="M206" s="28">
        <v>65.97</v>
      </c>
      <c r="N206" s="28">
        <f t="shared" si="112"/>
        <v>4644.3599999999997</v>
      </c>
    </row>
    <row r="207" spans="1:14" ht="51.9" customHeight="1" x14ac:dyDescent="0.25">
      <c r="A207" s="62" t="s">
        <v>530</v>
      </c>
      <c r="B207" s="45" t="s">
        <v>531</v>
      </c>
      <c r="C207" s="45" t="s">
        <v>49</v>
      </c>
      <c r="D207" s="44" t="s">
        <v>532</v>
      </c>
      <c r="E207" s="45" t="s">
        <v>210</v>
      </c>
      <c r="F207" s="46">
        <v>294.5</v>
      </c>
      <c r="G207" s="63">
        <f t="shared" si="108"/>
        <v>74.83</v>
      </c>
      <c r="H207" s="63">
        <f t="shared" si="109"/>
        <v>90.88</v>
      </c>
      <c r="I207" s="63">
        <f t="shared" si="110"/>
        <v>26764.16</v>
      </c>
      <c r="J207" s="47">
        <f t="shared" si="111"/>
        <v>2.2576692470520185E-3</v>
      </c>
      <c r="L207" s="28">
        <v>74.83</v>
      </c>
      <c r="M207" s="28">
        <v>90.88</v>
      </c>
      <c r="N207" s="28">
        <f t="shared" si="112"/>
        <v>22037.435000000001</v>
      </c>
    </row>
    <row r="208" spans="1:14" ht="51.9" customHeight="1" x14ac:dyDescent="0.25">
      <c r="A208" s="62" t="s">
        <v>533</v>
      </c>
      <c r="B208" s="45" t="s">
        <v>534</v>
      </c>
      <c r="C208" s="45" t="s">
        <v>49</v>
      </c>
      <c r="D208" s="44" t="s">
        <v>535</v>
      </c>
      <c r="E208" s="45" t="s">
        <v>210</v>
      </c>
      <c r="F208" s="46">
        <v>342</v>
      </c>
      <c r="G208" s="63">
        <f t="shared" si="108"/>
        <v>96.53</v>
      </c>
      <c r="H208" s="63">
        <f t="shared" si="109"/>
        <v>117.23</v>
      </c>
      <c r="I208" s="63">
        <f t="shared" si="110"/>
        <v>40092.660000000003</v>
      </c>
      <c r="J208" s="47">
        <f t="shared" si="111"/>
        <v>3.3819841726589806E-3</v>
      </c>
      <c r="L208" s="28">
        <v>96.53</v>
      </c>
      <c r="M208" s="28">
        <v>117.23</v>
      </c>
      <c r="N208" s="28">
        <f t="shared" si="112"/>
        <v>33013.26</v>
      </c>
    </row>
    <row r="209" spans="1:14" ht="24" customHeight="1" x14ac:dyDescent="0.25">
      <c r="A209" s="66" t="s">
        <v>536</v>
      </c>
      <c r="B209" s="53"/>
      <c r="C209" s="53"/>
      <c r="D209" s="52" t="s">
        <v>537</v>
      </c>
      <c r="E209" s="52"/>
      <c r="F209" s="54"/>
      <c r="G209" s="52"/>
      <c r="H209" s="52"/>
      <c r="I209" s="55">
        <f>SUBTOTAL(9,I210:I218)</f>
        <v>132786.56</v>
      </c>
      <c r="J209" s="67">
        <f>IFERROR(I209/$J$302,0)</f>
        <v>1.1201103749709599E-2</v>
      </c>
      <c r="L209" s="26"/>
      <c r="M209" s="26"/>
      <c r="N209" s="26"/>
    </row>
    <row r="210" spans="1:14" ht="39" customHeight="1" x14ac:dyDescent="0.25">
      <c r="A210" s="62" t="s">
        <v>538</v>
      </c>
      <c r="B210" s="45" t="s">
        <v>539</v>
      </c>
      <c r="C210" s="45" t="s">
        <v>49</v>
      </c>
      <c r="D210" s="44" t="s">
        <v>540</v>
      </c>
      <c r="E210" s="45" t="s">
        <v>210</v>
      </c>
      <c r="F210" s="46">
        <v>30</v>
      </c>
      <c r="G210" s="63">
        <f t="shared" ref="G210:G218" si="113">(L210*(1-$E$4))</f>
        <v>37.520000000000003</v>
      </c>
      <c r="H210" s="63">
        <f t="shared" ref="H210:H218" si="114">(M210*(1-$E$4))</f>
        <v>45.54</v>
      </c>
      <c r="I210" s="63">
        <f t="shared" ref="I210:I218" si="115">ROUNDDOWN(F210*H210,2)</f>
        <v>1366.2</v>
      </c>
      <c r="J210" s="47">
        <f t="shared" ref="J210:J218" si="116">IFERROR(I210/$J$302,0)</f>
        <v>1.1524470505790085E-4</v>
      </c>
      <c r="L210" s="28">
        <v>37.520000000000003</v>
      </c>
      <c r="M210" s="28">
        <v>45.54</v>
      </c>
      <c r="N210" s="28">
        <f t="shared" si="112"/>
        <v>1125.6000000000001</v>
      </c>
    </row>
    <row r="211" spans="1:14" ht="39" customHeight="1" x14ac:dyDescent="0.25">
      <c r="A211" s="62" t="s">
        <v>541</v>
      </c>
      <c r="B211" s="45" t="s">
        <v>542</v>
      </c>
      <c r="C211" s="45" t="s">
        <v>49</v>
      </c>
      <c r="D211" s="44" t="s">
        <v>543</v>
      </c>
      <c r="E211" s="45" t="s">
        <v>210</v>
      </c>
      <c r="F211" s="46">
        <v>198</v>
      </c>
      <c r="G211" s="63">
        <f t="shared" si="113"/>
        <v>58.43</v>
      </c>
      <c r="H211" s="63">
        <f t="shared" si="114"/>
        <v>70.930000000000007</v>
      </c>
      <c r="I211" s="63">
        <f t="shared" si="115"/>
        <v>14044.14</v>
      </c>
      <c r="J211" s="47">
        <f t="shared" si="116"/>
        <v>1.1846821637328852E-3</v>
      </c>
      <c r="L211" s="28">
        <v>58.43</v>
      </c>
      <c r="M211" s="28">
        <v>70.930000000000007</v>
      </c>
      <c r="N211" s="28">
        <f t="shared" si="112"/>
        <v>11569.14</v>
      </c>
    </row>
    <row r="212" spans="1:14" ht="39" customHeight="1" x14ac:dyDescent="0.25">
      <c r="A212" s="62" t="s">
        <v>544</v>
      </c>
      <c r="B212" s="45" t="s">
        <v>545</v>
      </c>
      <c r="C212" s="45" t="s">
        <v>49</v>
      </c>
      <c r="D212" s="44" t="s">
        <v>546</v>
      </c>
      <c r="E212" s="45" t="s">
        <v>210</v>
      </c>
      <c r="F212" s="46">
        <v>45</v>
      </c>
      <c r="G212" s="63">
        <f t="shared" si="113"/>
        <v>158.15</v>
      </c>
      <c r="H212" s="63">
        <f t="shared" si="114"/>
        <v>192</v>
      </c>
      <c r="I212" s="63">
        <f t="shared" si="115"/>
        <v>8640</v>
      </c>
      <c r="J212" s="47">
        <f t="shared" si="116"/>
        <v>7.2882026914087498E-4</v>
      </c>
      <c r="L212" s="28">
        <v>158.15</v>
      </c>
      <c r="M212" s="28">
        <v>192</v>
      </c>
      <c r="N212" s="28">
        <f t="shared" si="112"/>
        <v>7116.75</v>
      </c>
    </row>
    <row r="213" spans="1:14" ht="39" customHeight="1" x14ac:dyDescent="0.25">
      <c r="A213" s="62" t="s">
        <v>547</v>
      </c>
      <c r="B213" s="45" t="s">
        <v>548</v>
      </c>
      <c r="C213" s="45" t="s">
        <v>49</v>
      </c>
      <c r="D213" s="44" t="s">
        <v>549</v>
      </c>
      <c r="E213" s="45" t="s">
        <v>210</v>
      </c>
      <c r="F213" s="46">
        <v>192</v>
      </c>
      <c r="G213" s="63">
        <f t="shared" si="113"/>
        <v>97.95</v>
      </c>
      <c r="H213" s="63">
        <f t="shared" si="114"/>
        <v>118.91</v>
      </c>
      <c r="I213" s="63">
        <f t="shared" si="115"/>
        <v>22830.720000000001</v>
      </c>
      <c r="J213" s="47">
        <f t="shared" si="116"/>
        <v>1.9258670711898098E-3</v>
      </c>
      <c r="L213" s="28">
        <v>97.95</v>
      </c>
      <c r="M213" s="28">
        <v>118.91</v>
      </c>
      <c r="N213" s="28">
        <f t="shared" si="112"/>
        <v>18806.400000000001</v>
      </c>
    </row>
    <row r="214" spans="1:14" ht="39" customHeight="1" x14ac:dyDescent="0.25">
      <c r="A214" s="62" t="s">
        <v>550</v>
      </c>
      <c r="B214" s="45" t="s">
        <v>551</v>
      </c>
      <c r="C214" s="45" t="s">
        <v>49</v>
      </c>
      <c r="D214" s="44" t="s">
        <v>552</v>
      </c>
      <c r="E214" s="45" t="s">
        <v>210</v>
      </c>
      <c r="F214" s="46">
        <v>36</v>
      </c>
      <c r="G214" s="63">
        <f t="shared" si="113"/>
        <v>17.29</v>
      </c>
      <c r="H214" s="63">
        <f t="shared" si="114"/>
        <v>20.98</v>
      </c>
      <c r="I214" s="63">
        <f t="shared" si="115"/>
        <v>755.28</v>
      </c>
      <c r="J214" s="47">
        <f t="shared" si="116"/>
        <v>6.371103852739815E-5</v>
      </c>
      <c r="L214" s="28">
        <v>17.29</v>
      </c>
      <c r="M214" s="28">
        <v>20.98</v>
      </c>
      <c r="N214" s="28">
        <f t="shared" si="112"/>
        <v>622.43999999999994</v>
      </c>
    </row>
    <row r="215" spans="1:14" ht="39" customHeight="1" x14ac:dyDescent="0.25">
      <c r="A215" s="62" t="s">
        <v>553</v>
      </c>
      <c r="B215" s="45" t="s">
        <v>554</v>
      </c>
      <c r="C215" s="45" t="s">
        <v>49</v>
      </c>
      <c r="D215" s="44" t="s">
        <v>555</v>
      </c>
      <c r="E215" s="45" t="s">
        <v>210</v>
      </c>
      <c r="F215" s="46">
        <v>134</v>
      </c>
      <c r="G215" s="63">
        <f t="shared" si="113"/>
        <v>19.22</v>
      </c>
      <c r="H215" s="63">
        <f t="shared" si="114"/>
        <v>23.33</v>
      </c>
      <c r="I215" s="63">
        <f t="shared" si="115"/>
        <v>3126.22</v>
      </c>
      <c r="J215" s="47">
        <f t="shared" si="116"/>
        <v>2.6370978030018356E-4</v>
      </c>
      <c r="L215" s="28">
        <v>19.22</v>
      </c>
      <c r="M215" s="28">
        <v>23.33</v>
      </c>
      <c r="N215" s="28">
        <f t="shared" si="112"/>
        <v>2575.48</v>
      </c>
    </row>
    <row r="216" spans="1:14" ht="39" customHeight="1" x14ac:dyDescent="0.25">
      <c r="A216" s="62" t="s">
        <v>556</v>
      </c>
      <c r="B216" s="45" t="s">
        <v>557</v>
      </c>
      <c r="C216" s="45" t="s">
        <v>49</v>
      </c>
      <c r="D216" s="44" t="s">
        <v>558</v>
      </c>
      <c r="E216" s="45" t="s">
        <v>210</v>
      </c>
      <c r="F216" s="46">
        <v>1900</v>
      </c>
      <c r="G216" s="63">
        <f t="shared" si="113"/>
        <v>27.33</v>
      </c>
      <c r="H216" s="63">
        <f t="shared" si="114"/>
        <v>33.18</v>
      </c>
      <c r="I216" s="63">
        <f t="shared" si="115"/>
        <v>63042</v>
      </c>
      <c r="J216" s="47">
        <f t="shared" si="116"/>
        <v>5.3178573387938702E-3</v>
      </c>
      <c r="L216" s="28">
        <v>27.33</v>
      </c>
      <c r="M216" s="28">
        <v>33.18</v>
      </c>
      <c r="N216" s="28">
        <f t="shared" si="112"/>
        <v>51927</v>
      </c>
    </row>
    <row r="217" spans="1:14" ht="39" customHeight="1" x14ac:dyDescent="0.25">
      <c r="A217" s="62" t="s">
        <v>559</v>
      </c>
      <c r="B217" s="45" t="s">
        <v>560</v>
      </c>
      <c r="C217" s="45" t="s">
        <v>49</v>
      </c>
      <c r="D217" s="44" t="s">
        <v>561</v>
      </c>
      <c r="E217" s="45" t="s">
        <v>210</v>
      </c>
      <c r="F217" s="46">
        <v>160</v>
      </c>
      <c r="G217" s="63">
        <f t="shared" si="113"/>
        <v>45.1</v>
      </c>
      <c r="H217" s="63">
        <f t="shared" si="114"/>
        <v>54.76</v>
      </c>
      <c r="I217" s="63">
        <f t="shared" si="115"/>
        <v>8761.6</v>
      </c>
      <c r="J217" s="47">
        <f t="shared" si="116"/>
        <v>7.390777395954503E-4</v>
      </c>
      <c r="L217" s="28">
        <v>45.1</v>
      </c>
      <c r="M217" s="28">
        <v>54.76</v>
      </c>
      <c r="N217" s="28">
        <f t="shared" si="112"/>
        <v>7216</v>
      </c>
    </row>
    <row r="218" spans="1:14" ht="51.9" customHeight="1" x14ac:dyDescent="0.25">
      <c r="A218" s="62" t="s">
        <v>562</v>
      </c>
      <c r="B218" s="45" t="s">
        <v>563</v>
      </c>
      <c r="C218" s="45" t="s">
        <v>564</v>
      </c>
      <c r="D218" s="44" t="s">
        <v>565</v>
      </c>
      <c r="E218" s="45" t="s">
        <v>210</v>
      </c>
      <c r="F218" s="46">
        <v>60</v>
      </c>
      <c r="G218" s="63">
        <f t="shared" si="113"/>
        <v>140.4</v>
      </c>
      <c r="H218" s="63">
        <f t="shared" si="114"/>
        <v>170.34</v>
      </c>
      <c r="I218" s="63">
        <f t="shared" si="115"/>
        <v>10220.4</v>
      </c>
      <c r="J218" s="47">
        <f t="shared" si="116"/>
        <v>8.6213364337122658E-4</v>
      </c>
      <c r="L218" s="28">
        <v>140.4</v>
      </c>
      <c r="M218" s="28">
        <v>170.34</v>
      </c>
      <c r="N218" s="28">
        <f t="shared" si="112"/>
        <v>8424</v>
      </c>
    </row>
    <row r="219" spans="1:14" ht="24" customHeight="1" x14ac:dyDescent="0.25">
      <c r="A219" s="66" t="s">
        <v>566</v>
      </c>
      <c r="B219" s="53"/>
      <c r="C219" s="53"/>
      <c r="D219" s="52" t="s">
        <v>567</v>
      </c>
      <c r="E219" s="52"/>
      <c r="F219" s="54"/>
      <c r="G219" s="52"/>
      <c r="H219" s="52"/>
      <c r="I219" s="55">
        <f>SUBTOTAL(9,I220:I226)</f>
        <v>27334.9</v>
      </c>
      <c r="J219" s="67">
        <f>IFERROR(I219/$J$302,0)</f>
        <v>2.3058135619142251E-3</v>
      </c>
      <c r="L219" s="26"/>
      <c r="M219" s="26"/>
      <c r="N219" s="26"/>
    </row>
    <row r="220" spans="1:14" ht="39" customHeight="1" x14ac:dyDescent="0.25">
      <c r="A220" s="62" t="s">
        <v>568</v>
      </c>
      <c r="B220" s="45" t="s">
        <v>569</v>
      </c>
      <c r="C220" s="45" t="s">
        <v>49</v>
      </c>
      <c r="D220" s="44" t="s">
        <v>570</v>
      </c>
      <c r="E220" s="45" t="s">
        <v>73</v>
      </c>
      <c r="F220" s="46">
        <v>16</v>
      </c>
      <c r="G220" s="63">
        <f t="shared" ref="G220:G226" si="117">(L220*(1-$E$4))</f>
        <v>61.54</v>
      </c>
      <c r="H220" s="63">
        <f t="shared" ref="H220:H226" si="118">(M220*(1-$E$4))</f>
        <v>74.680000000000007</v>
      </c>
      <c r="I220" s="63">
        <f t="shared" ref="I220:I226" si="119">ROUNDDOWN(F220*H220,2)</f>
        <v>1194.8800000000001</v>
      </c>
      <c r="J220" s="47">
        <f t="shared" ref="J220:J226" si="120">IFERROR(I220/$J$302,0)</f>
        <v>1.0079314388785287E-4</v>
      </c>
      <c r="L220" s="28">
        <v>61.54</v>
      </c>
      <c r="M220" s="28">
        <v>74.680000000000007</v>
      </c>
      <c r="N220" s="28">
        <f t="shared" si="112"/>
        <v>984.64</v>
      </c>
    </row>
    <row r="221" spans="1:14" ht="24" customHeight="1" x14ac:dyDescent="0.25">
      <c r="A221" s="62" t="s">
        <v>571</v>
      </c>
      <c r="B221" s="45" t="s">
        <v>572</v>
      </c>
      <c r="C221" s="45" t="s">
        <v>573</v>
      </c>
      <c r="D221" s="44" t="s">
        <v>574</v>
      </c>
      <c r="E221" s="45" t="s">
        <v>73</v>
      </c>
      <c r="F221" s="46">
        <v>24</v>
      </c>
      <c r="G221" s="63">
        <f t="shared" si="117"/>
        <v>47.96</v>
      </c>
      <c r="H221" s="63">
        <f t="shared" si="118"/>
        <v>58.24</v>
      </c>
      <c r="I221" s="63">
        <f t="shared" si="119"/>
        <v>1397.76</v>
      </c>
      <c r="J221" s="47">
        <f t="shared" si="120"/>
        <v>1.1790692354101266E-4</v>
      </c>
      <c r="L221" s="28">
        <v>47.96</v>
      </c>
      <c r="M221" s="28">
        <v>58.24</v>
      </c>
      <c r="N221" s="28">
        <f t="shared" si="112"/>
        <v>1151.04</v>
      </c>
    </row>
    <row r="222" spans="1:14" ht="24" customHeight="1" x14ac:dyDescent="0.25">
      <c r="A222" s="62" t="s">
        <v>575</v>
      </c>
      <c r="B222" s="45" t="s">
        <v>576</v>
      </c>
      <c r="C222" s="45" t="s">
        <v>573</v>
      </c>
      <c r="D222" s="44" t="s">
        <v>577</v>
      </c>
      <c r="E222" s="45" t="s">
        <v>73</v>
      </c>
      <c r="F222" s="46">
        <v>36</v>
      </c>
      <c r="G222" s="63">
        <f t="shared" si="117"/>
        <v>74.16</v>
      </c>
      <c r="H222" s="63">
        <f t="shared" si="118"/>
        <v>90.06</v>
      </c>
      <c r="I222" s="63">
        <f t="shared" si="119"/>
        <v>3242.16</v>
      </c>
      <c r="J222" s="47">
        <f t="shared" si="120"/>
        <v>2.7348980599511329E-4</v>
      </c>
      <c r="L222" s="28">
        <v>74.16</v>
      </c>
      <c r="M222" s="28">
        <v>90.06</v>
      </c>
      <c r="N222" s="28">
        <f t="shared" si="112"/>
        <v>2669.7599999999998</v>
      </c>
    </row>
    <row r="223" spans="1:14" ht="24" customHeight="1" x14ac:dyDescent="0.25">
      <c r="A223" s="62" t="s">
        <v>578</v>
      </c>
      <c r="B223" s="45" t="s">
        <v>579</v>
      </c>
      <c r="C223" s="45" t="s">
        <v>573</v>
      </c>
      <c r="D223" s="44" t="s">
        <v>580</v>
      </c>
      <c r="E223" s="45" t="s">
        <v>73</v>
      </c>
      <c r="F223" s="46">
        <v>5</v>
      </c>
      <c r="G223" s="63">
        <f t="shared" si="117"/>
        <v>303.2</v>
      </c>
      <c r="H223" s="63">
        <f t="shared" si="118"/>
        <v>368.25</v>
      </c>
      <c r="I223" s="63">
        <f t="shared" si="119"/>
        <v>1841.25</v>
      </c>
      <c r="J223" s="47">
        <f t="shared" si="120"/>
        <v>1.5531716673097639E-4</v>
      </c>
      <c r="L223" s="28">
        <v>303.2</v>
      </c>
      <c r="M223" s="28">
        <v>368.25</v>
      </c>
      <c r="N223" s="28">
        <f t="shared" si="112"/>
        <v>1516</v>
      </c>
    </row>
    <row r="224" spans="1:14" ht="26.1" customHeight="1" x14ac:dyDescent="0.25">
      <c r="A224" s="62" t="s">
        <v>581</v>
      </c>
      <c r="B224" s="45" t="s">
        <v>582</v>
      </c>
      <c r="C224" s="45" t="s">
        <v>163</v>
      </c>
      <c r="D224" s="44" t="s">
        <v>583</v>
      </c>
      <c r="E224" s="45" t="s">
        <v>73</v>
      </c>
      <c r="F224" s="46">
        <v>18</v>
      </c>
      <c r="G224" s="63">
        <f t="shared" si="117"/>
        <v>184.18</v>
      </c>
      <c r="H224" s="63">
        <f t="shared" si="118"/>
        <v>223.69</v>
      </c>
      <c r="I224" s="63">
        <f t="shared" si="119"/>
        <v>4026.42</v>
      </c>
      <c r="J224" s="47">
        <f t="shared" si="120"/>
        <v>3.3964542917525481E-4</v>
      </c>
      <c r="L224" s="28">
        <v>184.18</v>
      </c>
      <c r="M224" s="28">
        <v>223.69</v>
      </c>
      <c r="N224" s="28">
        <f t="shared" si="112"/>
        <v>3315.2400000000002</v>
      </c>
    </row>
    <row r="225" spans="1:14" ht="26.1" customHeight="1" x14ac:dyDescent="0.25">
      <c r="A225" s="62" t="s">
        <v>584</v>
      </c>
      <c r="B225" s="45" t="s">
        <v>585</v>
      </c>
      <c r="C225" s="45" t="s">
        <v>163</v>
      </c>
      <c r="D225" s="44" t="s">
        <v>586</v>
      </c>
      <c r="E225" s="45" t="s">
        <v>73</v>
      </c>
      <c r="F225" s="46">
        <v>25</v>
      </c>
      <c r="G225" s="63">
        <f t="shared" si="117"/>
        <v>369.37</v>
      </c>
      <c r="H225" s="63">
        <f t="shared" si="118"/>
        <v>448.62</v>
      </c>
      <c r="I225" s="63">
        <f t="shared" si="119"/>
        <v>11215.5</v>
      </c>
      <c r="J225" s="47">
        <f t="shared" si="120"/>
        <v>9.4607450561915308E-4</v>
      </c>
      <c r="L225" s="28">
        <v>369.37</v>
      </c>
      <c r="M225" s="28">
        <v>448.62</v>
      </c>
      <c r="N225" s="28">
        <f t="shared" si="112"/>
        <v>9234.25</v>
      </c>
    </row>
    <row r="226" spans="1:14" ht="26.1" customHeight="1" x14ac:dyDescent="0.25">
      <c r="A226" s="62" t="s">
        <v>587</v>
      </c>
      <c r="B226" s="45" t="s">
        <v>588</v>
      </c>
      <c r="C226" s="45" t="s">
        <v>71</v>
      </c>
      <c r="D226" s="44" t="s">
        <v>589</v>
      </c>
      <c r="E226" s="45" t="s">
        <v>73</v>
      </c>
      <c r="F226" s="46">
        <v>9</v>
      </c>
      <c r="G226" s="63">
        <f t="shared" si="117"/>
        <v>404.32</v>
      </c>
      <c r="H226" s="63">
        <f t="shared" si="118"/>
        <v>490.77</v>
      </c>
      <c r="I226" s="63">
        <f t="shared" si="119"/>
        <v>4416.93</v>
      </c>
      <c r="J226" s="47">
        <f t="shared" si="120"/>
        <v>3.725865869648617E-4</v>
      </c>
      <c r="L226" s="28">
        <v>404.32</v>
      </c>
      <c r="M226" s="28">
        <v>490.77</v>
      </c>
      <c r="N226" s="28">
        <f t="shared" si="112"/>
        <v>3638.88</v>
      </c>
    </row>
    <row r="227" spans="1:14" ht="24" customHeight="1" x14ac:dyDescent="0.25">
      <c r="A227" s="66" t="s">
        <v>590</v>
      </c>
      <c r="B227" s="53"/>
      <c r="C227" s="53"/>
      <c r="D227" s="52" t="s">
        <v>591</v>
      </c>
      <c r="E227" s="52"/>
      <c r="F227" s="54"/>
      <c r="G227" s="52"/>
      <c r="H227" s="52"/>
      <c r="I227" s="55">
        <f>SUBTOTAL(9,I228:I229)</f>
        <v>2226.09</v>
      </c>
      <c r="J227" s="67">
        <f>IFERROR(I227/$J$302,0)</f>
        <v>1.8778003621895955E-4</v>
      </c>
      <c r="L227" s="26"/>
      <c r="M227" s="26"/>
      <c r="N227" s="26"/>
    </row>
    <row r="228" spans="1:14" ht="51.9" customHeight="1" x14ac:dyDescent="0.25">
      <c r="A228" s="62" t="s">
        <v>592</v>
      </c>
      <c r="B228" s="45" t="s">
        <v>593</v>
      </c>
      <c r="C228" s="45" t="s">
        <v>49</v>
      </c>
      <c r="D228" s="44" t="s">
        <v>594</v>
      </c>
      <c r="E228" s="45" t="s">
        <v>73</v>
      </c>
      <c r="F228" s="46">
        <v>1</v>
      </c>
      <c r="G228" s="63">
        <f t="shared" ref="G228:G229" si="121">(L228*(1-$E$4))</f>
        <v>1480.63</v>
      </c>
      <c r="H228" s="63">
        <f t="shared" ref="H228:H229" si="122">(M228*(1-$E$4))</f>
        <v>1797.89</v>
      </c>
      <c r="I228" s="63">
        <f t="shared" ref="I228:I229" si="123">ROUNDDOWN(F228*H228,2)</f>
        <v>1797.89</v>
      </c>
      <c r="J228" s="47">
        <f t="shared" ref="J228:J229" si="124">IFERROR(I228/$J$302,0)</f>
        <v>1.5165956871362126E-4</v>
      </c>
      <c r="L228" s="28">
        <v>1480.63</v>
      </c>
      <c r="M228" s="28">
        <v>1797.89</v>
      </c>
      <c r="N228" s="28">
        <f t="shared" si="112"/>
        <v>1480.63</v>
      </c>
    </row>
    <row r="229" spans="1:14" ht="39" customHeight="1" x14ac:dyDescent="0.25">
      <c r="A229" s="62" t="s">
        <v>595</v>
      </c>
      <c r="B229" s="45" t="s">
        <v>596</v>
      </c>
      <c r="C229" s="45" t="s">
        <v>49</v>
      </c>
      <c r="D229" s="44" t="s">
        <v>597</v>
      </c>
      <c r="E229" s="45" t="s">
        <v>73</v>
      </c>
      <c r="F229" s="46">
        <v>1</v>
      </c>
      <c r="G229" s="63">
        <f t="shared" si="121"/>
        <v>352.58</v>
      </c>
      <c r="H229" s="63">
        <f t="shared" si="122"/>
        <v>428.2</v>
      </c>
      <c r="I229" s="63">
        <f t="shared" si="123"/>
        <v>428.2</v>
      </c>
      <c r="J229" s="47">
        <f t="shared" si="124"/>
        <v>3.6120467505338268E-5</v>
      </c>
      <c r="L229" s="28">
        <v>352.58</v>
      </c>
      <c r="M229" s="28">
        <v>428.2</v>
      </c>
      <c r="N229" s="28">
        <f t="shared" si="112"/>
        <v>352.58</v>
      </c>
    </row>
    <row r="230" spans="1:14" ht="24" customHeight="1" x14ac:dyDescent="0.25">
      <c r="A230" s="66" t="s">
        <v>598</v>
      </c>
      <c r="B230" s="53"/>
      <c r="C230" s="53"/>
      <c r="D230" s="52" t="s">
        <v>599</v>
      </c>
      <c r="E230" s="52"/>
      <c r="F230" s="54"/>
      <c r="G230" s="52"/>
      <c r="H230" s="52"/>
      <c r="I230" s="55">
        <f>SUBTOTAL(9,I231:I241)</f>
        <v>46070.26</v>
      </c>
      <c r="J230" s="67">
        <f>IFERROR(I230/$J$302,0)</f>
        <v>3.8862198255312599E-3</v>
      </c>
      <c r="L230" s="26"/>
      <c r="M230" s="26"/>
      <c r="N230" s="26"/>
    </row>
    <row r="231" spans="1:14" ht="26.1" customHeight="1" x14ac:dyDescent="0.25">
      <c r="A231" s="62" t="s">
        <v>600</v>
      </c>
      <c r="B231" s="45" t="s">
        <v>601</v>
      </c>
      <c r="C231" s="45" t="s">
        <v>49</v>
      </c>
      <c r="D231" s="44" t="s">
        <v>602</v>
      </c>
      <c r="E231" s="45" t="s">
        <v>210</v>
      </c>
      <c r="F231" s="46">
        <v>40</v>
      </c>
      <c r="G231" s="63">
        <f t="shared" ref="G231:G241" si="125">(L231*(1-$E$4))</f>
        <v>77.61</v>
      </c>
      <c r="H231" s="63">
        <f t="shared" ref="H231:H241" si="126">(M231*(1-$E$4))</f>
        <v>94.21</v>
      </c>
      <c r="I231" s="63">
        <f t="shared" ref="I231:I241" si="127">ROUNDDOWN(F231*H231,2)</f>
        <v>3768.4</v>
      </c>
      <c r="J231" s="47">
        <f t="shared" ref="J231:J241" si="128">IFERROR(I231/$J$302,0)</f>
        <v>3.1788035905445293E-4</v>
      </c>
      <c r="L231" s="28">
        <v>77.61</v>
      </c>
      <c r="M231" s="28">
        <v>94.21</v>
      </c>
      <c r="N231" s="28">
        <f t="shared" si="112"/>
        <v>3104.4</v>
      </c>
    </row>
    <row r="232" spans="1:14" ht="26.1" customHeight="1" x14ac:dyDescent="0.25">
      <c r="A232" s="62" t="s">
        <v>603</v>
      </c>
      <c r="B232" s="45" t="s">
        <v>604</v>
      </c>
      <c r="C232" s="45" t="s">
        <v>49</v>
      </c>
      <c r="D232" s="44" t="s">
        <v>605</v>
      </c>
      <c r="E232" s="45" t="s">
        <v>210</v>
      </c>
      <c r="F232" s="46">
        <v>150</v>
      </c>
      <c r="G232" s="63">
        <f t="shared" si="125"/>
        <v>98.51</v>
      </c>
      <c r="H232" s="63">
        <f t="shared" si="126"/>
        <v>119.59</v>
      </c>
      <c r="I232" s="63">
        <f t="shared" si="127"/>
        <v>17938.5</v>
      </c>
      <c r="J232" s="47">
        <f t="shared" si="128"/>
        <v>1.5131877775443965E-3</v>
      </c>
      <c r="L232" s="28">
        <v>98.51</v>
      </c>
      <c r="M232" s="28">
        <v>119.59</v>
      </c>
      <c r="N232" s="28">
        <f t="shared" si="112"/>
        <v>14776.5</v>
      </c>
    </row>
    <row r="233" spans="1:14" ht="26.1" customHeight="1" x14ac:dyDescent="0.25">
      <c r="A233" s="62" t="s">
        <v>606</v>
      </c>
      <c r="B233" s="45" t="s">
        <v>607</v>
      </c>
      <c r="C233" s="45" t="s">
        <v>49</v>
      </c>
      <c r="D233" s="44" t="s">
        <v>608</v>
      </c>
      <c r="E233" s="45" t="s">
        <v>73</v>
      </c>
      <c r="F233" s="46">
        <v>200</v>
      </c>
      <c r="G233" s="63">
        <f t="shared" si="125"/>
        <v>67.63</v>
      </c>
      <c r="H233" s="63">
        <f t="shared" si="126"/>
        <v>82.07</v>
      </c>
      <c r="I233" s="63">
        <f t="shared" si="127"/>
        <v>16414</v>
      </c>
      <c r="J233" s="47">
        <f t="shared" si="128"/>
        <v>1.3845898029720279E-3</v>
      </c>
      <c r="L233" s="28">
        <v>67.63</v>
      </c>
      <c r="M233" s="28">
        <v>82.07</v>
      </c>
      <c r="N233" s="28">
        <f t="shared" si="112"/>
        <v>13526</v>
      </c>
    </row>
    <row r="234" spans="1:14" ht="26.1" customHeight="1" x14ac:dyDescent="0.25">
      <c r="A234" s="62" t="s">
        <v>609</v>
      </c>
      <c r="B234" s="45" t="s">
        <v>610</v>
      </c>
      <c r="C234" s="45" t="s">
        <v>49</v>
      </c>
      <c r="D234" s="44" t="s">
        <v>611</v>
      </c>
      <c r="E234" s="45" t="s">
        <v>73</v>
      </c>
      <c r="F234" s="46">
        <v>16</v>
      </c>
      <c r="G234" s="63">
        <f t="shared" si="125"/>
        <v>55.08</v>
      </c>
      <c r="H234" s="63">
        <f t="shared" si="126"/>
        <v>66.88</v>
      </c>
      <c r="I234" s="63">
        <f t="shared" si="127"/>
        <v>1070.08</v>
      </c>
      <c r="J234" s="47">
        <f t="shared" si="128"/>
        <v>9.0265740000262433E-5</v>
      </c>
      <c r="L234" s="28">
        <v>55.08</v>
      </c>
      <c r="M234" s="28">
        <v>66.88</v>
      </c>
      <c r="N234" s="28">
        <f t="shared" si="112"/>
        <v>881.28</v>
      </c>
    </row>
    <row r="235" spans="1:14" ht="26.1" customHeight="1" x14ac:dyDescent="0.25">
      <c r="A235" s="62" t="s">
        <v>612</v>
      </c>
      <c r="B235" s="45" t="s">
        <v>613</v>
      </c>
      <c r="C235" s="45" t="s">
        <v>49</v>
      </c>
      <c r="D235" s="44" t="s">
        <v>614</v>
      </c>
      <c r="E235" s="45" t="s">
        <v>73</v>
      </c>
      <c r="F235" s="46">
        <v>16</v>
      </c>
      <c r="G235" s="63">
        <f t="shared" si="125"/>
        <v>103.53</v>
      </c>
      <c r="H235" s="63">
        <f t="shared" si="126"/>
        <v>125.72</v>
      </c>
      <c r="I235" s="63">
        <f t="shared" si="127"/>
        <v>2011.52</v>
      </c>
      <c r="J235" s="47">
        <f t="shared" si="128"/>
        <v>1.6968015599331629E-4</v>
      </c>
      <c r="L235" s="28">
        <v>103.53</v>
      </c>
      <c r="M235" s="28">
        <v>125.72</v>
      </c>
      <c r="N235" s="28">
        <f t="shared" si="112"/>
        <v>1656.48</v>
      </c>
    </row>
    <row r="236" spans="1:14" ht="24" customHeight="1" x14ac:dyDescent="0.25">
      <c r="A236" s="62" t="s">
        <v>615</v>
      </c>
      <c r="B236" s="45" t="s">
        <v>616</v>
      </c>
      <c r="C236" s="45" t="s">
        <v>564</v>
      </c>
      <c r="D236" s="44" t="s">
        <v>617</v>
      </c>
      <c r="E236" s="45" t="s">
        <v>73</v>
      </c>
      <c r="F236" s="46">
        <v>70</v>
      </c>
      <c r="G236" s="63">
        <f t="shared" si="125"/>
        <v>28.32</v>
      </c>
      <c r="H236" s="63">
        <f t="shared" si="126"/>
        <v>34.36</v>
      </c>
      <c r="I236" s="63">
        <f t="shared" si="127"/>
        <v>2405.1999999999998</v>
      </c>
      <c r="J236" s="47">
        <f t="shared" si="128"/>
        <v>2.0288871659000372E-4</v>
      </c>
      <c r="L236" s="28">
        <v>28.32</v>
      </c>
      <c r="M236" s="28">
        <v>34.36</v>
      </c>
      <c r="N236" s="28">
        <f t="shared" si="112"/>
        <v>1982.4</v>
      </c>
    </row>
    <row r="237" spans="1:14" ht="26.1" customHeight="1" x14ac:dyDescent="0.25">
      <c r="A237" s="62" t="s">
        <v>618</v>
      </c>
      <c r="B237" s="45" t="s">
        <v>619</v>
      </c>
      <c r="C237" s="45" t="s">
        <v>49</v>
      </c>
      <c r="D237" s="44" t="s">
        <v>620</v>
      </c>
      <c r="E237" s="45" t="s">
        <v>73</v>
      </c>
      <c r="F237" s="46">
        <v>6</v>
      </c>
      <c r="G237" s="63">
        <f t="shared" si="125"/>
        <v>147.05000000000001</v>
      </c>
      <c r="H237" s="63">
        <f t="shared" si="126"/>
        <v>178.58</v>
      </c>
      <c r="I237" s="63">
        <f t="shared" si="127"/>
        <v>1071.48</v>
      </c>
      <c r="J237" s="47">
        <f t="shared" si="128"/>
        <v>9.0383835877206567E-5</v>
      </c>
      <c r="L237" s="28">
        <v>147.05000000000001</v>
      </c>
      <c r="M237" s="28">
        <v>178.58</v>
      </c>
      <c r="N237" s="28">
        <f t="shared" si="112"/>
        <v>882.30000000000007</v>
      </c>
    </row>
    <row r="238" spans="1:14" ht="26.1" customHeight="1" x14ac:dyDescent="0.25">
      <c r="A238" s="62" t="s">
        <v>621</v>
      </c>
      <c r="B238" s="45" t="s">
        <v>622</v>
      </c>
      <c r="C238" s="45" t="s">
        <v>167</v>
      </c>
      <c r="D238" s="44" t="s">
        <v>623</v>
      </c>
      <c r="E238" s="45" t="s">
        <v>73</v>
      </c>
      <c r="F238" s="46">
        <v>2</v>
      </c>
      <c r="G238" s="63">
        <f t="shared" si="125"/>
        <v>147.4</v>
      </c>
      <c r="H238" s="63">
        <f t="shared" si="126"/>
        <v>179.02</v>
      </c>
      <c r="I238" s="63">
        <f t="shared" si="127"/>
        <v>358.04</v>
      </c>
      <c r="J238" s="47">
        <f t="shared" si="128"/>
        <v>3.0202176986481351E-5</v>
      </c>
      <c r="L238" s="28">
        <v>147.4</v>
      </c>
      <c r="M238" s="28">
        <v>179.02</v>
      </c>
      <c r="N238" s="28">
        <f t="shared" si="112"/>
        <v>294.8</v>
      </c>
    </row>
    <row r="239" spans="1:14" ht="26.1" customHeight="1" x14ac:dyDescent="0.25">
      <c r="A239" s="62" t="s">
        <v>624</v>
      </c>
      <c r="B239" s="45" t="s">
        <v>625</v>
      </c>
      <c r="C239" s="45" t="s">
        <v>49</v>
      </c>
      <c r="D239" s="44" t="s">
        <v>626</v>
      </c>
      <c r="E239" s="45" t="s">
        <v>73</v>
      </c>
      <c r="F239" s="46">
        <v>2</v>
      </c>
      <c r="G239" s="63">
        <f t="shared" si="125"/>
        <v>152.07</v>
      </c>
      <c r="H239" s="63">
        <f t="shared" si="126"/>
        <v>184.55</v>
      </c>
      <c r="I239" s="63">
        <f t="shared" si="127"/>
        <v>369.1</v>
      </c>
      <c r="J239" s="47">
        <f t="shared" si="128"/>
        <v>3.1135134414339928E-5</v>
      </c>
      <c r="L239" s="28">
        <v>152.07</v>
      </c>
      <c r="M239" s="28">
        <v>184.55</v>
      </c>
      <c r="N239" s="28">
        <f t="shared" si="112"/>
        <v>304.14</v>
      </c>
    </row>
    <row r="240" spans="1:14" ht="26.1" customHeight="1" x14ac:dyDescent="0.25">
      <c r="A240" s="62" t="s">
        <v>627</v>
      </c>
      <c r="B240" s="45" t="s">
        <v>628</v>
      </c>
      <c r="C240" s="45" t="s">
        <v>49</v>
      </c>
      <c r="D240" s="44" t="s">
        <v>629</v>
      </c>
      <c r="E240" s="45" t="s">
        <v>73</v>
      </c>
      <c r="F240" s="46">
        <v>2</v>
      </c>
      <c r="G240" s="63">
        <f t="shared" si="125"/>
        <v>175.8</v>
      </c>
      <c r="H240" s="63">
        <f t="shared" si="126"/>
        <v>213.49</v>
      </c>
      <c r="I240" s="63">
        <f t="shared" si="127"/>
        <v>426.98</v>
      </c>
      <c r="J240" s="47">
        <f t="shared" si="128"/>
        <v>3.6017555384001251E-5</v>
      </c>
      <c r="L240" s="28">
        <v>175.8</v>
      </c>
      <c r="M240" s="28">
        <v>213.49</v>
      </c>
      <c r="N240" s="28">
        <f t="shared" si="112"/>
        <v>351.6</v>
      </c>
    </row>
    <row r="241" spans="1:14" ht="26.1" customHeight="1" x14ac:dyDescent="0.25">
      <c r="A241" s="62" t="s">
        <v>630</v>
      </c>
      <c r="B241" s="45" t="s">
        <v>631</v>
      </c>
      <c r="C241" s="45" t="s">
        <v>49</v>
      </c>
      <c r="D241" s="44" t="s">
        <v>632</v>
      </c>
      <c r="E241" s="45" t="s">
        <v>73</v>
      </c>
      <c r="F241" s="46">
        <v>4</v>
      </c>
      <c r="G241" s="63">
        <f t="shared" si="125"/>
        <v>48.81</v>
      </c>
      <c r="H241" s="63">
        <f t="shared" si="126"/>
        <v>59.24</v>
      </c>
      <c r="I241" s="63">
        <f t="shared" si="127"/>
        <v>236.96</v>
      </c>
      <c r="J241" s="47">
        <f t="shared" si="128"/>
        <v>1.9988570714771034E-5</v>
      </c>
      <c r="L241" s="28">
        <v>48.81</v>
      </c>
      <c r="M241" s="28">
        <v>59.24</v>
      </c>
      <c r="N241" s="28">
        <f t="shared" si="112"/>
        <v>195.24</v>
      </c>
    </row>
    <row r="242" spans="1:14" ht="24" customHeight="1" x14ac:dyDescent="0.25">
      <c r="A242" s="66" t="s">
        <v>633</v>
      </c>
      <c r="B242" s="53"/>
      <c r="C242" s="53"/>
      <c r="D242" s="52" t="s">
        <v>634</v>
      </c>
      <c r="E242" s="52"/>
      <c r="F242" s="54"/>
      <c r="G242" s="52"/>
      <c r="H242" s="52"/>
      <c r="I242" s="55">
        <f>SUBTOTAL(9,I243:I253)</f>
        <v>277602.27999999997</v>
      </c>
      <c r="J242" s="67">
        <f>IFERROR(I242/$J$302,0)</f>
        <v>2.3416917641634317E-2</v>
      </c>
      <c r="L242" s="26"/>
      <c r="M242" s="26"/>
      <c r="N242" s="26"/>
    </row>
    <row r="243" spans="1:14" ht="117" customHeight="1" x14ac:dyDescent="0.25">
      <c r="A243" s="62" t="s">
        <v>635</v>
      </c>
      <c r="B243" s="45" t="s">
        <v>636</v>
      </c>
      <c r="C243" s="45" t="s">
        <v>83</v>
      </c>
      <c r="D243" s="44" t="s">
        <v>637</v>
      </c>
      <c r="E243" s="45" t="s">
        <v>73</v>
      </c>
      <c r="F243" s="46">
        <v>44</v>
      </c>
      <c r="G243" s="63">
        <f t="shared" ref="G243:G253" si="129">(L243*(1-$E$4))</f>
        <v>566.02</v>
      </c>
      <c r="H243" s="63">
        <f t="shared" ref="H243:H253" si="130">(M243*(1-$E$4))</f>
        <v>687.48</v>
      </c>
      <c r="I243" s="63">
        <f t="shared" ref="I243:I253" si="131">ROUNDDOWN(F243*H243,2)</f>
        <v>30249.119999999999</v>
      </c>
      <c r="J243" s="47">
        <f t="shared" ref="J243:J255" si="132">IFERROR(I243/$J$302,0)</f>
        <v>2.5516402522771553E-3</v>
      </c>
      <c r="L243" s="28">
        <v>566.02</v>
      </c>
      <c r="M243" s="28">
        <v>687.48</v>
      </c>
      <c r="N243" s="28">
        <f t="shared" si="112"/>
        <v>24904.879999999997</v>
      </c>
    </row>
    <row r="244" spans="1:14" ht="104.1" customHeight="1" x14ac:dyDescent="0.25">
      <c r="A244" s="62" t="s">
        <v>638</v>
      </c>
      <c r="B244" s="45" t="s">
        <v>639</v>
      </c>
      <c r="C244" s="45" t="s">
        <v>83</v>
      </c>
      <c r="D244" s="44" t="s">
        <v>640</v>
      </c>
      <c r="E244" s="45" t="s">
        <v>73</v>
      </c>
      <c r="F244" s="46">
        <v>12</v>
      </c>
      <c r="G244" s="63">
        <f t="shared" si="129"/>
        <v>404.47</v>
      </c>
      <c r="H244" s="63">
        <f t="shared" si="130"/>
        <v>491.26</v>
      </c>
      <c r="I244" s="63">
        <f t="shared" si="131"/>
        <v>5895.12</v>
      </c>
      <c r="J244" s="47">
        <f t="shared" si="132"/>
        <v>4.9727811863631418E-4</v>
      </c>
      <c r="L244" s="28">
        <v>404.47</v>
      </c>
      <c r="M244" s="28">
        <v>491.26</v>
      </c>
      <c r="N244" s="28">
        <f t="shared" si="112"/>
        <v>4853.6400000000003</v>
      </c>
    </row>
    <row r="245" spans="1:14" ht="39" customHeight="1" x14ac:dyDescent="0.25">
      <c r="A245" s="62" t="s">
        <v>641</v>
      </c>
      <c r="B245" s="45" t="s">
        <v>642</v>
      </c>
      <c r="C245" s="45" t="s">
        <v>83</v>
      </c>
      <c r="D245" s="44" t="s">
        <v>643</v>
      </c>
      <c r="E245" s="45" t="s">
        <v>73</v>
      </c>
      <c r="F245" s="46">
        <v>4</v>
      </c>
      <c r="G245" s="63">
        <f t="shared" si="129"/>
        <v>32890</v>
      </c>
      <c r="H245" s="63">
        <f t="shared" si="130"/>
        <v>39948.19</v>
      </c>
      <c r="I245" s="63">
        <f t="shared" si="131"/>
        <v>159792.76</v>
      </c>
      <c r="J245" s="47">
        <f t="shared" si="132"/>
        <v>1.3479190086801301E-2</v>
      </c>
      <c r="L245" s="28">
        <v>32890</v>
      </c>
      <c r="M245" s="28">
        <v>39948.19</v>
      </c>
      <c r="N245" s="28">
        <f t="shared" si="112"/>
        <v>131560</v>
      </c>
    </row>
    <row r="246" spans="1:14" ht="24" customHeight="1" x14ac:dyDescent="0.25">
      <c r="A246" s="62" t="s">
        <v>644</v>
      </c>
      <c r="B246" s="45" t="s">
        <v>645</v>
      </c>
      <c r="C246" s="45" t="s">
        <v>83</v>
      </c>
      <c r="D246" s="44" t="s">
        <v>646</v>
      </c>
      <c r="E246" s="45" t="s">
        <v>73</v>
      </c>
      <c r="F246" s="46">
        <v>4</v>
      </c>
      <c r="G246" s="63">
        <f t="shared" si="129"/>
        <v>5650.54</v>
      </c>
      <c r="H246" s="63">
        <f t="shared" si="130"/>
        <v>6857.42</v>
      </c>
      <c r="I246" s="63">
        <f t="shared" si="131"/>
        <v>27429.68</v>
      </c>
      <c r="J246" s="47">
        <f t="shared" si="132"/>
        <v>2.3138086527833418E-3</v>
      </c>
      <c r="L246" s="28">
        <v>5650.54</v>
      </c>
      <c r="M246" s="28">
        <v>6857.42</v>
      </c>
      <c r="N246" s="28">
        <f t="shared" si="112"/>
        <v>22602.16</v>
      </c>
    </row>
    <row r="247" spans="1:14" ht="26.1" customHeight="1" x14ac:dyDescent="0.25">
      <c r="A247" s="62" t="s">
        <v>647</v>
      </c>
      <c r="B247" s="45" t="s">
        <v>648</v>
      </c>
      <c r="C247" s="45" t="s">
        <v>83</v>
      </c>
      <c r="D247" s="44" t="s">
        <v>649</v>
      </c>
      <c r="E247" s="45" t="s">
        <v>73</v>
      </c>
      <c r="F247" s="46">
        <v>12</v>
      </c>
      <c r="G247" s="63">
        <f t="shared" si="129"/>
        <v>77.02</v>
      </c>
      <c r="H247" s="63">
        <f t="shared" si="130"/>
        <v>93.45</v>
      </c>
      <c r="I247" s="63">
        <f t="shared" si="131"/>
        <v>1121.4000000000001</v>
      </c>
      <c r="J247" s="47">
        <f t="shared" si="132"/>
        <v>9.4594797432242739E-5</v>
      </c>
      <c r="L247" s="28">
        <v>77.02</v>
      </c>
      <c r="M247" s="28">
        <v>93.45</v>
      </c>
      <c r="N247" s="28">
        <f t="shared" si="112"/>
        <v>924.24</v>
      </c>
    </row>
    <row r="248" spans="1:14" ht="26.1" customHeight="1" x14ac:dyDescent="0.25">
      <c r="A248" s="62" t="s">
        <v>650</v>
      </c>
      <c r="B248" s="45" t="s">
        <v>651</v>
      </c>
      <c r="C248" s="45" t="s">
        <v>83</v>
      </c>
      <c r="D248" s="44" t="s">
        <v>652</v>
      </c>
      <c r="E248" s="45" t="s">
        <v>73</v>
      </c>
      <c r="F248" s="46">
        <v>1</v>
      </c>
      <c r="G248" s="63">
        <f t="shared" si="129"/>
        <v>26663.8</v>
      </c>
      <c r="H248" s="63">
        <f t="shared" si="130"/>
        <v>32357.54</v>
      </c>
      <c r="I248" s="63">
        <f t="shared" si="131"/>
        <v>32357.54</v>
      </c>
      <c r="J248" s="47">
        <f t="shared" si="132"/>
        <v>2.7294943300389613E-3</v>
      </c>
      <c r="L248" s="28">
        <v>26663.8</v>
      </c>
      <c r="M248" s="28">
        <v>32357.54</v>
      </c>
      <c r="N248" s="28">
        <f t="shared" si="112"/>
        <v>26663.8</v>
      </c>
    </row>
    <row r="249" spans="1:14" ht="26.1" customHeight="1" x14ac:dyDescent="0.25">
      <c r="A249" s="62" t="s">
        <v>653</v>
      </c>
      <c r="B249" s="45" t="s">
        <v>654</v>
      </c>
      <c r="C249" s="45" t="s">
        <v>83</v>
      </c>
      <c r="D249" s="44" t="s">
        <v>655</v>
      </c>
      <c r="E249" s="45" t="s">
        <v>656</v>
      </c>
      <c r="F249" s="46">
        <v>32</v>
      </c>
      <c r="G249" s="63">
        <f t="shared" si="129"/>
        <v>60.17</v>
      </c>
      <c r="H249" s="63">
        <f t="shared" si="130"/>
        <v>73.040000000000006</v>
      </c>
      <c r="I249" s="63">
        <f t="shared" si="131"/>
        <v>2337.2800000000002</v>
      </c>
      <c r="J249" s="47">
        <f t="shared" si="132"/>
        <v>1.9715937947425744E-4</v>
      </c>
      <c r="L249" s="28">
        <v>60.17</v>
      </c>
      <c r="M249" s="28">
        <v>73.040000000000006</v>
      </c>
      <c r="N249" s="28">
        <f t="shared" si="112"/>
        <v>1925.44</v>
      </c>
    </row>
    <row r="250" spans="1:14" ht="39" customHeight="1" x14ac:dyDescent="0.25">
      <c r="A250" s="62" t="s">
        <v>657</v>
      </c>
      <c r="B250" s="45" t="s">
        <v>658</v>
      </c>
      <c r="C250" s="45" t="s">
        <v>83</v>
      </c>
      <c r="D250" s="44" t="s">
        <v>659</v>
      </c>
      <c r="E250" s="45" t="s">
        <v>73</v>
      </c>
      <c r="F250" s="46">
        <v>16</v>
      </c>
      <c r="G250" s="63">
        <f t="shared" si="129"/>
        <v>429.72</v>
      </c>
      <c r="H250" s="63">
        <f t="shared" si="130"/>
        <v>521.80999999999995</v>
      </c>
      <c r="I250" s="63">
        <f t="shared" si="131"/>
        <v>8348.9599999999991</v>
      </c>
      <c r="J250" s="47">
        <f t="shared" si="132"/>
        <v>7.0426982340814797E-4</v>
      </c>
      <c r="L250" s="28">
        <v>429.72</v>
      </c>
      <c r="M250" s="28">
        <v>521.80999999999995</v>
      </c>
      <c r="N250" s="28">
        <f t="shared" si="112"/>
        <v>6875.52</v>
      </c>
    </row>
    <row r="251" spans="1:14" ht="65.099999999999994" customHeight="1" x14ac:dyDescent="0.25">
      <c r="A251" s="62" t="s">
        <v>660</v>
      </c>
      <c r="B251" s="45" t="s">
        <v>661</v>
      </c>
      <c r="C251" s="45" t="s">
        <v>83</v>
      </c>
      <c r="D251" s="44" t="s">
        <v>662</v>
      </c>
      <c r="E251" s="45" t="s">
        <v>73</v>
      </c>
      <c r="F251" s="46">
        <v>10</v>
      </c>
      <c r="G251" s="63">
        <f t="shared" si="129"/>
        <v>600.86</v>
      </c>
      <c r="H251" s="63">
        <f t="shared" si="130"/>
        <v>729.74</v>
      </c>
      <c r="I251" s="63">
        <f t="shared" si="131"/>
        <v>7297.4</v>
      </c>
      <c r="J251" s="47">
        <f t="shared" si="132"/>
        <v>6.1556632315146068E-4</v>
      </c>
      <c r="L251" s="28">
        <v>600.86</v>
      </c>
      <c r="M251" s="28">
        <v>729.74</v>
      </c>
      <c r="N251" s="28">
        <f t="shared" si="112"/>
        <v>6008.6</v>
      </c>
    </row>
    <row r="252" spans="1:14" ht="26.1" customHeight="1" x14ac:dyDescent="0.25">
      <c r="A252" s="62" t="s">
        <v>663</v>
      </c>
      <c r="B252" s="45" t="s">
        <v>664</v>
      </c>
      <c r="C252" s="45" t="s">
        <v>163</v>
      </c>
      <c r="D252" s="44" t="s">
        <v>665</v>
      </c>
      <c r="E252" s="45" t="s">
        <v>73</v>
      </c>
      <c r="F252" s="46">
        <v>1</v>
      </c>
      <c r="G252" s="63">
        <f t="shared" si="129"/>
        <v>126.94</v>
      </c>
      <c r="H252" s="63">
        <f t="shared" si="130"/>
        <v>154.16999999999999</v>
      </c>
      <c r="I252" s="63">
        <f t="shared" si="131"/>
        <v>154.16999999999999</v>
      </c>
      <c r="J252" s="47">
        <f t="shared" si="132"/>
        <v>1.3004886677482486E-5</v>
      </c>
      <c r="L252" s="28">
        <v>126.94</v>
      </c>
      <c r="M252" s="28">
        <v>154.16999999999999</v>
      </c>
      <c r="N252" s="28">
        <f t="shared" si="112"/>
        <v>126.94</v>
      </c>
    </row>
    <row r="253" spans="1:14" ht="26.1" customHeight="1" x14ac:dyDescent="0.25">
      <c r="A253" s="62" t="s">
        <v>666</v>
      </c>
      <c r="B253" s="45" t="s">
        <v>667</v>
      </c>
      <c r="C253" s="45" t="s">
        <v>163</v>
      </c>
      <c r="D253" s="44" t="s">
        <v>668</v>
      </c>
      <c r="E253" s="45" t="s">
        <v>73</v>
      </c>
      <c r="F253" s="46">
        <v>5</v>
      </c>
      <c r="G253" s="63">
        <f t="shared" si="129"/>
        <v>431.25</v>
      </c>
      <c r="H253" s="63">
        <f t="shared" si="130"/>
        <v>523.77</v>
      </c>
      <c r="I253" s="63">
        <f t="shared" si="131"/>
        <v>2618.85</v>
      </c>
      <c r="J253" s="47">
        <f t="shared" si="132"/>
        <v>2.2091099095365512E-4</v>
      </c>
      <c r="L253" s="28">
        <v>431.25</v>
      </c>
      <c r="M253" s="28">
        <v>523.77</v>
      </c>
      <c r="N253" s="28">
        <f t="shared" si="112"/>
        <v>2156.25</v>
      </c>
    </row>
    <row r="254" spans="1:14" s="9" customFormat="1" ht="24" customHeight="1" x14ac:dyDescent="0.25">
      <c r="A254" s="20" t="s">
        <v>15</v>
      </c>
      <c r="B254" s="21"/>
      <c r="C254" s="21"/>
      <c r="D254" s="22" t="s">
        <v>16</v>
      </c>
      <c r="E254" s="22"/>
      <c r="F254" s="23"/>
      <c r="G254" s="22"/>
      <c r="H254" s="22"/>
      <c r="I254" s="24">
        <f>SUBTOTAL(9,I255:I272)</f>
        <v>375026.11000000004</v>
      </c>
      <c r="J254" s="25">
        <f t="shared" si="132"/>
        <v>3.16350266695666E-2</v>
      </c>
      <c r="L254" s="22"/>
      <c r="M254" s="22"/>
      <c r="N254" s="22"/>
    </row>
    <row r="255" spans="1:14" ht="24" customHeight="1" x14ac:dyDescent="0.25">
      <c r="A255" s="66" t="s">
        <v>669</v>
      </c>
      <c r="B255" s="53"/>
      <c r="C255" s="53"/>
      <c r="D255" s="52" t="s">
        <v>670</v>
      </c>
      <c r="E255" s="52"/>
      <c r="F255" s="54"/>
      <c r="G255" s="52"/>
      <c r="H255" s="52"/>
      <c r="I255" s="55">
        <f>SUBTOTAL(9,I256:I260)</f>
        <v>56864.29</v>
      </c>
      <c r="J255" s="67">
        <f t="shared" si="132"/>
        <v>4.7967415673963844E-3</v>
      </c>
      <c r="L255" s="26"/>
      <c r="M255" s="26"/>
      <c r="N255" s="26"/>
    </row>
    <row r="256" spans="1:14" ht="39" customHeight="1" x14ac:dyDescent="0.25">
      <c r="A256" s="62" t="s">
        <v>671</v>
      </c>
      <c r="B256" s="45" t="s">
        <v>672</v>
      </c>
      <c r="C256" s="45" t="s">
        <v>167</v>
      </c>
      <c r="D256" s="44" t="s">
        <v>673</v>
      </c>
      <c r="E256" s="45" t="s">
        <v>61</v>
      </c>
      <c r="F256" s="46">
        <v>303.16000000000003</v>
      </c>
      <c r="G256" s="63">
        <f t="shared" ref="G256:G260" si="133">(L256*(1-$E$4))</f>
        <v>31.49</v>
      </c>
      <c r="H256" s="63">
        <f t="shared" ref="H256:H260" si="134">(M256*(1-$E$4))</f>
        <v>38.24</v>
      </c>
      <c r="I256" s="63">
        <f t="shared" ref="I256:I260" si="135">ROUNDDOWN(F256*H256,2)</f>
        <v>11592.83</v>
      </c>
      <c r="J256" s="47">
        <f t="shared" ref="J256:J260" si="136">IFERROR(I256/$J$302,0)</f>
        <v>9.7790387508152874E-4</v>
      </c>
      <c r="L256" s="28">
        <v>31.49</v>
      </c>
      <c r="M256" s="28">
        <v>38.24</v>
      </c>
      <c r="N256" s="28">
        <f t="shared" si="112"/>
        <v>9546.5084000000006</v>
      </c>
    </row>
    <row r="257" spans="1:14" ht="39" customHeight="1" x14ac:dyDescent="0.25">
      <c r="A257" s="62" t="s">
        <v>674</v>
      </c>
      <c r="B257" s="45" t="s">
        <v>675</v>
      </c>
      <c r="C257" s="45" t="s">
        <v>49</v>
      </c>
      <c r="D257" s="44" t="s">
        <v>676</v>
      </c>
      <c r="E257" s="45" t="s">
        <v>65</v>
      </c>
      <c r="F257" s="46">
        <v>14</v>
      </c>
      <c r="G257" s="63">
        <f t="shared" si="133"/>
        <v>258.57</v>
      </c>
      <c r="H257" s="63">
        <f t="shared" si="134"/>
        <v>313.81</v>
      </c>
      <c r="I257" s="63">
        <f t="shared" si="135"/>
        <v>4393.34</v>
      </c>
      <c r="J257" s="47">
        <f t="shared" si="136"/>
        <v>3.7059667143835321E-4</v>
      </c>
      <c r="L257" s="28">
        <v>258.57</v>
      </c>
      <c r="M257" s="28">
        <v>313.81</v>
      </c>
      <c r="N257" s="28">
        <f t="shared" si="112"/>
        <v>3619.98</v>
      </c>
    </row>
    <row r="258" spans="1:14" ht="26.1" customHeight="1" x14ac:dyDescent="0.25">
      <c r="A258" s="62" t="s">
        <v>677</v>
      </c>
      <c r="B258" s="45" t="s">
        <v>678</v>
      </c>
      <c r="C258" s="45" t="s">
        <v>49</v>
      </c>
      <c r="D258" s="44" t="s">
        <v>679</v>
      </c>
      <c r="E258" s="45" t="s">
        <v>61</v>
      </c>
      <c r="F258" s="46">
        <v>25</v>
      </c>
      <c r="G258" s="63">
        <f t="shared" si="133"/>
        <v>216.88</v>
      </c>
      <c r="H258" s="63">
        <f t="shared" si="134"/>
        <v>263.26</v>
      </c>
      <c r="I258" s="63">
        <f t="shared" si="135"/>
        <v>6581.5</v>
      </c>
      <c r="J258" s="47">
        <f t="shared" si="136"/>
        <v>5.5517715293410517E-4</v>
      </c>
      <c r="L258" s="28">
        <v>216.88</v>
      </c>
      <c r="M258" s="28">
        <v>263.26</v>
      </c>
      <c r="N258" s="28">
        <f t="shared" si="112"/>
        <v>5422</v>
      </c>
    </row>
    <row r="259" spans="1:14" ht="39" customHeight="1" x14ac:dyDescent="0.25">
      <c r="A259" s="62" t="s">
        <v>680</v>
      </c>
      <c r="B259" s="45" t="s">
        <v>681</v>
      </c>
      <c r="C259" s="45" t="s">
        <v>49</v>
      </c>
      <c r="D259" s="44" t="s">
        <v>682</v>
      </c>
      <c r="E259" s="45" t="s">
        <v>61</v>
      </c>
      <c r="F259" s="46">
        <v>112.03</v>
      </c>
      <c r="G259" s="63">
        <f t="shared" si="133"/>
        <v>107.29</v>
      </c>
      <c r="H259" s="63">
        <f t="shared" si="134"/>
        <v>130.28</v>
      </c>
      <c r="I259" s="63">
        <f t="shared" si="135"/>
        <v>14595.26</v>
      </c>
      <c r="J259" s="47">
        <f t="shared" si="136"/>
        <v>1.2311714492339175E-3</v>
      </c>
      <c r="L259" s="28">
        <v>107.29</v>
      </c>
      <c r="M259" s="28">
        <v>130.28</v>
      </c>
      <c r="N259" s="28">
        <f t="shared" si="112"/>
        <v>12019.698700000001</v>
      </c>
    </row>
    <row r="260" spans="1:14" ht="39" customHeight="1" x14ac:dyDescent="0.25">
      <c r="A260" s="62" t="s">
        <v>683</v>
      </c>
      <c r="B260" s="45" t="s">
        <v>684</v>
      </c>
      <c r="C260" s="45" t="s">
        <v>49</v>
      </c>
      <c r="D260" s="44" t="s">
        <v>685</v>
      </c>
      <c r="E260" s="45" t="s">
        <v>61</v>
      </c>
      <c r="F260" s="46">
        <v>189</v>
      </c>
      <c r="G260" s="63">
        <f t="shared" si="133"/>
        <v>85.84</v>
      </c>
      <c r="H260" s="63">
        <f t="shared" si="134"/>
        <v>104.24</v>
      </c>
      <c r="I260" s="63">
        <f t="shared" si="135"/>
        <v>19701.36</v>
      </c>
      <c r="J260" s="47">
        <f t="shared" si="136"/>
        <v>1.6618924187084801E-3</v>
      </c>
      <c r="L260" s="28">
        <v>85.84</v>
      </c>
      <c r="M260" s="28">
        <v>104.24</v>
      </c>
      <c r="N260" s="28">
        <f t="shared" si="112"/>
        <v>16223.76</v>
      </c>
    </row>
    <row r="261" spans="1:14" ht="24" customHeight="1" x14ac:dyDescent="0.25">
      <c r="A261" s="66" t="s">
        <v>686</v>
      </c>
      <c r="B261" s="53"/>
      <c r="C261" s="53"/>
      <c r="D261" s="52" t="s">
        <v>687</v>
      </c>
      <c r="E261" s="52"/>
      <c r="F261" s="54"/>
      <c r="G261" s="52"/>
      <c r="H261" s="52"/>
      <c r="I261" s="55">
        <f>SUBTOTAL(9,I262:I264)</f>
        <v>260484</v>
      </c>
      <c r="J261" s="67">
        <f>IFERROR(I261/$J$302,0)</f>
        <v>2.1972918864223572E-2</v>
      </c>
      <c r="L261" s="26"/>
      <c r="M261" s="26"/>
      <c r="N261" s="26"/>
    </row>
    <row r="262" spans="1:14" ht="24" customHeight="1" x14ac:dyDescent="0.25">
      <c r="A262" s="62" t="s">
        <v>688</v>
      </c>
      <c r="B262" s="45" t="s">
        <v>689</v>
      </c>
      <c r="C262" s="45" t="s">
        <v>83</v>
      </c>
      <c r="D262" s="44" t="s">
        <v>690</v>
      </c>
      <c r="E262" s="45" t="s">
        <v>61</v>
      </c>
      <c r="F262" s="46">
        <v>1000</v>
      </c>
      <c r="G262" s="63">
        <f t="shared" ref="G262:G264" si="137">(L262*(1-$E$4))</f>
        <v>82</v>
      </c>
      <c r="H262" s="63">
        <f t="shared" ref="H262:H264" si="138">(M262*(1-$E$4))</f>
        <v>99.58</v>
      </c>
      <c r="I262" s="63">
        <f t="shared" ref="I262:I264" si="139">ROUNDDOWN(F262*H262,2)</f>
        <v>99580</v>
      </c>
      <c r="J262" s="47">
        <f t="shared" ref="J262:J264" si="140">IFERROR(I262/$J$302,0)</f>
        <v>8.3999910186398526E-3</v>
      </c>
      <c r="L262" s="28">
        <v>82</v>
      </c>
      <c r="M262" s="28">
        <v>99.58</v>
      </c>
      <c r="N262" s="28">
        <f t="shared" si="112"/>
        <v>82000</v>
      </c>
    </row>
    <row r="263" spans="1:14" ht="26.1" customHeight="1" x14ac:dyDescent="0.25">
      <c r="A263" s="62" t="s">
        <v>691</v>
      </c>
      <c r="B263" s="45" t="s">
        <v>692</v>
      </c>
      <c r="C263" s="45" t="s">
        <v>83</v>
      </c>
      <c r="D263" s="44" t="s">
        <v>693</v>
      </c>
      <c r="E263" s="45" t="s">
        <v>61</v>
      </c>
      <c r="F263" s="46">
        <v>1016</v>
      </c>
      <c r="G263" s="63">
        <f t="shared" si="137"/>
        <v>69</v>
      </c>
      <c r="H263" s="63">
        <f t="shared" si="138"/>
        <v>83.8</v>
      </c>
      <c r="I263" s="63">
        <f t="shared" si="139"/>
        <v>85140.800000000003</v>
      </c>
      <c r="J263" s="47">
        <f t="shared" si="140"/>
        <v>7.1819838855172926E-3</v>
      </c>
      <c r="L263" s="28">
        <v>69</v>
      </c>
      <c r="M263" s="28">
        <v>83.8</v>
      </c>
      <c r="N263" s="28">
        <f t="shared" si="112"/>
        <v>70104</v>
      </c>
    </row>
    <row r="264" spans="1:14" ht="24" customHeight="1" x14ac:dyDescent="0.25">
      <c r="A264" s="62" t="s">
        <v>694</v>
      </c>
      <c r="B264" s="45" t="s">
        <v>695</v>
      </c>
      <c r="C264" s="45" t="s">
        <v>83</v>
      </c>
      <c r="D264" s="44" t="s">
        <v>696</v>
      </c>
      <c r="E264" s="45" t="s">
        <v>61</v>
      </c>
      <c r="F264" s="46">
        <v>960</v>
      </c>
      <c r="G264" s="63">
        <f t="shared" si="137"/>
        <v>65</v>
      </c>
      <c r="H264" s="63">
        <f t="shared" si="138"/>
        <v>78.92</v>
      </c>
      <c r="I264" s="63">
        <f t="shared" si="139"/>
        <v>75763.199999999997</v>
      </c>
      <c r="J264" s="47">
        <f t="shared" si="140"/>
        <v>6.3909439600664279E-3</v>
      </c>
      <c r="L264" s="28">
        <v>65</v>
      </c>
      <c r="M264" s="28">
        <v>78.92</v>
      </c>
      <c r="N264" s="28">
        <f t="shared" si="112"/>
        <v>62400</v>
      </c>
    </row>
    <row r="265" spans="1:14" ht="24" customHeight="1" x14ac:dyDescent="0.25">
      <c r="A265" s="66" t="s">
        <v>697</v>
      </c>
      <c r="B265" s="53"/>
      <c r="C265" s="53"/>
      <c r="D265" s="52" t="s">
        <v>698</v>
      </c>
      <c r="E265" s="52"/>
      <c r="F265" s="54"/>
      <c r="G265" s="52"/>
      <c r="H265" s="52"/>
      <c r="I265" s="55">
        <f>SUBTOTAL(9,I266:I269)</f>
        <v>56876.899999999994</v>
      </c>
      <c r="J265" s="67">
        <f>IFERROR(I265/$J$302,0)</f>
        <v>4.7978052738308595E-3</v>
      </c>
      <c r="L265" s="26"/>
      <c r="M265" s="26"/>
      <c r="N265" s="26"/>
    </row>
    <row r="266" spans="1:14" ht="65.099999999999994" customHeight="1" x14ac:dyDescent="0.25">
      <c r="A266" s="62" t="s">
        <v>699</v>
      </c>
      <c r="B266" s="45" t="s">
        <v>700</v>
      </c>
      <c r="C266" s="45" t="s">
        <v>49</v>
      </c>
      <c r="D266" s="44" t="s">
        <v>701</v>
      </c>
      <c r="E266" s="45" t="s">
        <v>61</v>
      </c>
      <c r="F266" s="46">
        <v>316.5</v>
      </c>
      <c r="G266" s="63">
        <f t="shared" ref="G266:G269" si="141">(L266*(1-$E$4))</f>
        <v>8.8800000000000008</v>
      </c>
      <c r="H266" s="63">
        <f t="shared" ref="H266:H269" si="142">(M266*(1-$E$4))</f>
        <v>10.77</v>
      </c>
      <c r="I266" s="63">
        <f t="shared" ref="I266:I269" si="143">ROUNDDOWN(F266*H266,2)</f>
        <v>3408.7</v>
      </c>
      <c r="J266" s="47">
        <f t="shared" ref="J266:J269" si="144">IFERROR(I266/$J$302,0)</f>
        <v>2.8753815409959495E-4</v>
      </c>
      <c r="L266" s="28">
        <v>8.8800000000000008</v>
      </c>
      <c r="M266" s="28">
        <v>10.77</v>
      </c>
      <c r="N266" s="28">
        <f t="shared" si="112"/>
        <v>2810.5200000000004</v>
      </c>
    </row>
    <row r="267" spans="1:14" ht="51.9" customHeight="1" x14ac:dyDescent="0.25">
      <c r="A267" s="62" t="s">
        <v>702</v>
      </c>
      <c r="B267" s="45" t="s">
        <v>703</v>
      </c>
      <c r="C267" s="45" t="s">
        <v>49</v>
      </c>
      <c r="D267" s="44" t="s">
        <v>704</v>
      </c>
      <c r="E267" s="45" t="s">
        <v>61</v>
      </c>
      <c r="F267" s="46">
        <v>316.5</v>
      </c>
      <c r="G267" s="63">
        <f t="shared" si="141"/>
        <v>42.21</v>
      </c>
      <c r="H267" s="63">
        <f t="shared" si="142"/>
        <v>51.14</v>
      </c>
      <c r="I267" s="63">
        <f t="shared" si="143"/>
        <v>16185.81</v>
      </c>
      <c r="J267" s="47">
        <f t="shared" si="144"/>
        <v>1.3653410185721141E-3</v>
      </c>
      <c r="L267" s="28">
        <v>42.21</v>
      </c>
      <c r="M267" s="28">
        <v>51.14</v>
      </c>
      <c r="N267" s="28">
        <f t="shared" si="112"/>
        <v>13359.465</v>
      </c>
    </row>
    <row r="268" spans="1:14" ht="24" customHeight="1" x14ac:dyDescent="0.25">
      <c r="A268" s="62" t="s">
        <v>705</v>
      </c>
      <c r="B268" s="45" t="s">
        <v>706</v>
      </c>
      <c r="C268" s="45" t="s">
        <v>49</v>
      </c>
      <c r="D268" s="44" t="s">
        <v>707</v>
      </c>
      <c r="E268" s="45" t="s">
        <v>61</v>
      </c>
      <c r="F268" s="46">
        <v>260.77</v>
      </c>
      <c r="G268" s="63">
        <f t="shared" si="141"/>
        <v>32.270000000000003</v>
      </c>
      <c r="H268" s="63">
        <f t="shared" si="142"/>
        <v>39.159999999999997</v>
      </c>
      <c r="I268" s="63">
        <f t="shared" si="143"/>
        <v>10211.75</v>
      </c>
      <c r="J268" s="47">
        <f t="shared" si="144"/>
        <v>8.6140397956010757E-4</v>
      </c>
      <c r="L268" s="28">
        <v>32.270000000000003</v>
      </c>
      <c r="M268" s="28">
        <v>39.159999999999997</v>
      </c>
      <c r="N268" s="28">
        <f t="shared" si="112"/>
        <v>8415.0478999999996</v>
      </c>
    </row>
    <row r="269" spans="1:14" ht="51.9" customHeight="1" x14ac:dyDescent="0.25">
      <c r="A269" s="62" t="s">
        <v>708</v>
      </c>
      <c r="B269" s="45" t="s">
        <v>709</v>
      </c>
      <c r="C269" s="45" t="s">
        <v>49</v>
      </c>
      <c r="D269" s="44" t="s">
        <v>710</v>
      </c>
      <c r="E269" s="45" t="s">
        <v>61</v>
      </c>
      <c r="F269" s="46">
        <v>56.6</v>
      </c>
      <c r="G269" s="63">
        <f t="shared" si="141"/>
        <v>393.87</v>
      </c>
      <c r="H269" s="63">
        <f t="shared" si="142"/>
        <v>478.28</v>
      </c>
      <c r="I269" s="63">
        <f t="shared" si="143"/>
        <v>27070.639999999999</v>
      </c>
      <c r="J269" s="47">
        <f t="shared" si="144"/>
        <v>2.2835221215990434E-3</v>
      </c>
      <c r="L269" s="28">
        <v>393.87</v>
      </c>
      <c r="M269" s="28">
        <v>478.28</v>
      </c>
      <c r="N269" s="28">
        <f t="shared" ref="N269:N298" si="145">F269*G269</f>
        <v>22293.042000000001</v>
      </c>
    </row>
    <row r="270" spans="1:14" ht="24" customHeight="1" x14ac:dyDescent="0.25">
      <c r="A270" s="66" t="s">
        <v>711</v>
      </c>
      <c r="B270" s="53"/>
      <c r="C270" s="53"/>
      <c r="D270" s="52" t="s">
        <v>712</v>
      </c>
      <c r="E270" s="52"/>
      <c r="F270" s="54"/>
      <c r="G270" s="52"/>
      <c r="H270" s="52"/>
      <c r="I270" s="55">
        <f>SUBTOTAL(9,I271:I272)</f>
        <v>800.92000000000007</v>
      </c>
      <c r="J270" s="67">
        <f>IFERROR(I270/$J$302,0)</f>
        <v>6.7560964115776577E-5</v>
      </c>
      <c r="L270" s="26"/>
      <c r="M270" s="26"/>
      <c r="N270" s="26"/>
    </row>
    <row r="271" spans="1:14" ht="26.1" customHeight="1" x14ac:dyDescent="0.25">
      <c r="A271" s="62" t="s">
        <v>713</v>
      </c>
      <c r="B271" s="45" t="s">
        <v>714</v>
      </c>
      <c r="C271" s="45" t="s">
        <v>49</v>
      </c>
      <c r="D271" s="44" t="s">
        <v>715</v>
      </c>
      <c r="E271" s="45" t="s">
        <v>61</v>
      </c>
      <c r="F271" s="46">
        <v>5</v>
      </c>
      <c r="G271" s="63">
        <f t="shared" ref="G271:G272" si="146">(L271*(1-$E$4))</f>
        <v>79.02</v>
      </c>
      <c r="H271" s="63">
        <f t="shared" ref="H271:H272" si="147">(M271*(1-$E$4))</f>
        <v>95.96</v>
      </c>
      <c r="I271" s="63">
        <f t="shared" ref="I271:I272" si="148">ROUNDDOWN(F271*H271,2)</f>
        <v>479.8</v>
      </c>
      <c r="J271" s="47">
        <f t="shared" ref="J271:J274" si="149">IFERROR(I271/$J$302,0)</f>
        <v>4.0473144112707387E-5</v>
      </c>
      <c r="L271" s="28">
        <v>79.02</v>
      </c>
      <c r="M271" s="28">
        <v>95.96</v>
      </c>
      <c r="N271" s="28">
        <f t="shared" si="145"/>
        <v>395.09999999999997</v>
      </c>
    </row>
    <row r="272" spans="1:14" ht="24" customHeight="1" x14ac:dyDescent="0.25">
      <c r="A272" s="62" t="s">
        <v>716</v>
      </c>
      <c r="B272" s="45" t="s">
        <v>717</v>
      </c>
      <c r="C272" s="45" t="s">
        <v>49</v>
      </c>
      <c r="D272" s="44" t="s">
        <v>718</v>
      </c>
      <c r="E272" s="45" t="s">
        <v>61</v>
      </c>
      <c r="F272" s="46">
        <v>9</v>
      </c>
      <c r="G272" s="63">
        <f t="shared" si="146"/>
        <v>29.4</v>
      </c>
      <c r="H272" s="63">
        <f t="shared" si="147"/>
        <v>35.68</v>
      </c>
      <c r="I272" s="63">
        <f t="shared" si="148"/>
        <v>321.12</v>
      </c>
      <c r="J272" s="47">
        <f t="shared" si="149"/>
        <v>2.7087820003069186E-5</v>
      </c>
      <c r="L272" s="28">
        <v>29.4</v>
      </c>
      <c r="M272" s="28">
        <v>35.68</v>
      </c>
      <c r="N272" s="28">
        <f t="shared" si="145"/>
        <v>264.59999999999997</v>
      </c>
    </row>
    <row r="273" spans="1:14" s="9" customFormat="1" ht="24" customHeight="1" x14ac:dyDescent="0.25">
      <c r="A273" s="20" t="s">
        <v>17</v>
      </c>
      <c r="B273" s="21"/>
      <c r="C273" s="21"/>
      <c r="D273" s="22" t="s">
        <v>18</v>
      </c>
      <c r="E273" s="22"/>
      <c r="F273" s="23"/>
      <c r="G273" s="22"/>
      <c r="H273" s="22"/>
      <c r="I273" s="24">
        <f>SUBTOTAL(9,I274:I279)</f>
        <v>13822.69</v>
      </c>
      <c r="J273" s="25">
        <f t="shared" si="149"/>
        <v>1.1660019266262593E-3</v>
      </c>
      <c r="L273" s="22"/>
      <c r="M273" s="22"/>
      <c r="N273" s="22"/>
    </row>
    <row r="274" spans="1:14" ht="24" customHeight="1" x14ac:dyDescent="0.25">
      <c r="A274" s="66" t="s">
        <v>719</v>
      </c>
      <c r="B274" s="53"/>
      <c r="C274" s="53"/>
      <c r="D274" s="52" t="s">
        <v>720</v>
      </c>
      <c r="E274" s="52"/>
      <c r="F274" s="54"/>
      <c r="G274" s="52"/>
      <c r="H274" s="52"/>
      <c r="I274" s="55">
        <f>SUBTOTAL(9,I275:I277)</f>
        <v>10204.41</v>
      </c>
      <c r="J274" s="67">
        <f t="shared" si="149"/>
        <v>8.6078481974812915E-4</v>
      </c>
      <c r="L274" s="26"/>
      <c r="M274" s="26"/>
      <c r="N274" s="26"/>
    </row>
    <row r="275" spans="1:14" ht="24" customHeight="1" x14ac:dyDescent="0.25">
      <c r="A275" s="62" t="s">
        <v>721</v>
      </c>
      <c r="B275" s="45" t="s">
        <v>722</v>
      </c>
      <c r="C275" s="45" t="s">
        <v>83</v>
      </c>
      <c r="D275" s="44" t="s">
        <v>723</v>
      </c>
      <c r="E275" s="45" t="s">
        <v>73</v>
      </c>
      <c r="F275" s="46">
        <v>1</v>
      </c>
      <c r="G275" s="63">
        <f t="shared" ref="G275:G277" si="150">(L275*(1-$E$4))</f>
        <v>5881.46</v>
      </c>
      <c r="H275" s="63">
        <f t="shared" ref="H275:H277" si="151">(M275*(1-$E$4))</f>
        <v>7141.94</v>
      </c>
      <c r="I275" s="63">
        <f t="shared" ref="I275:I277" si="152">ROUNDDOWN(F275*H275,2)</f>
        <v>7141.94</v>
      </c>
      <c r="J275" s="47">
        <f t="shared" ref="J275:J277" si="153">IFERROR(I275/$J$302,0)</f>
        <v>6.0245261955879398E-4</v>
      </c>
      <c r="L275" s="28">
        <v>5881.46</v>
      </c>
      <c r="M275" s="28">
        <v>7141.94</v>
      </c>
      <c r="N275" s="28">
        <f t="shared" si="145"/>
        <v>5881.46</v>
      </c>
    </row>
    <row r="276" spans="1:14" ht="39" customHeight="1" x14ac:dyDescent="0.25">
      <c r="A276" s="62" t="s">
        <v>724</v>
      </c>
      <c r="B276" s="45" t="s">
        <v>725</v>
      </c>
      <c r="C276" s="45" t="s">
        <v>49</v>
      </c>
      <c r="D276" s="44" t="s">
        <v>726</v>
      </c>
      <c r="E276" s="45" t="s">
        <v>73</v>
      </c>
      <c r="F276" s="46">
        <v>1</v>
      </c>
      <c r="G276" s="63">
        <f t="shared" si="150"/>
        <v>2195.9</v>
      </c>
      <c r="H276" s="63">
        <f t="shared" si="151"/>
        <v>2665.83</v>
      </c>
      <c r="I276" s="63">
        <f t="shared" si="152"/>
        <v>2665.83</v>
      </c>
      <c r="J276" s="47">
        <f t="shared" si="153"/>
        <v>2.2487395116710864E-4</v>
      </c>
      <c r="L276" s="28">
        <v>2195.9</v>
      </c>
      <c r="M276" s="28">
        <v>2665.83</v>
      </c>
      <c r="N276" s="28">
        <f t="shared" si="145"/>
        <v>2195.9</v>
      </c>
    </row>
    <row r="277" spans="1:14" ht="24" customHeight="1" x14ac:dyDescent="0.25">
      <c r="A277" s="62" t="s">
        <v>727</v>
      </c>
      <c r="B277" s="45" t="s">
        <v>728</v>
      </c>
      <c r="C277" s="45" t="s">
        <v>49</v>
      </c>
      <c r="D277" s="44" t="s">
        <v>729</v>
      </c>
      <c r="E277" s="45" t="s">
        <v>73</v>
      </c>
      <c r="F277" s="46">
        <v>2</v>
      </c>
      <c r="G277" s="63">
        <f t="shared" si="150"/>
        <v>163.37</v>
      </c>
      <c r="H277" s="63">
        <f t="shared" si="151"/>
        <v>198.32</v>
      </c>
      <c r="I277" s="63">
        <f t="shared" si="152"/>
        <v>396.64</v>
      </c>
      <c r="J277" s="47">
        <f t="shared" si="153"/>
        <v>3.3458249022226461E-5</v>
      </c>
      <c r="L277" s="28">
        <v>163.37</v>
      </c>
      <c r="M277" s="28">
        <v>198.32</v>
      </c>
      <c r="N277" s="28">
        <f t="shared" si="145"/>
        <v>326.74</v>
      </c>
    </row>
    <row r="278" spans="1:14" ht="24" customHeight="1" x14ac:dyDescent="0.25">
      <c r="A278" s="66" t="s">
        <v>730</v>
      </c>
      <c r="B278" s="53"/>
      <c r="C278" s="53"/>
      <c r="D278" s="52" t="s">
        <v>731</v>
      </c>
      <c r="E278" s="52"/>
      <c r="F278" s="54"/>
      <c r="G278" s="52"/>
      <c r="H278" s="52"/>
      <c r="I278" s="55">
        <f>SUBTOTAL(9,I279)</f>
        <v>3618.28</v>
      </c>
      <c r="J278" s="67">
        <f>IFERROR(I278/$J$302,0)</f>
        <v>3.052171068781302E-4</v>
      </c>
      <c r="L278" s="26"/>
      <c r="M278" s="26"/>
      <c r="N278" s="26"/>
    </row>
    <row r="279" spans="1:14" ht="39" customHeight="1" x14ac:dyDescent="0.25">
      <c r="A279" s="62" t="s">
        <v>732</v>
      </c>
      <c r="B279" s="45" t="s">
        <v>733</v>
      </c>
      <c r="C279" s="45" t="s">
        <v>49</v>
      </c>
      <c r="D279" s="44" t="s">
        <v>734</v>
      </c>
      <c r="E279" s="45" t="s">
        <v>61</v>
      </c>
      <c r="F279" s="46">
        <v>4.4400000000000004</v>
      </c>
      <c r="G279" s="63">
        <f t="shared" ref="G279" si="154">(L279*(1-$E$4))</f>
        <v>671.02</v>
      </c>
      <c r="H279" s="63">
        <f t="shared" ref="H279" si="155">(M279*(1-$E$4))</f>
        <v>814.93</v>
      </c>
      <c r="I279" s="63">
        <f t="shared" ref="I279" si="156">ROUNDDOWN(F279*H279,2)</f>
        <v>3618.28</v>
      </c>
      <c r="J279" s="47">
        <f t="shared" ref="J279" si="157">IFERROR(I279/$J$302,0)</f>
        <v>3.052171068781302E-4</v>
      </c>
      <c r="L279" s="28">
        <v>671.02</v>
      </c>
      <c r="M279" s="28">
        <v>814.93</v>
      </c>
      <c r="N279" s="28">
        <f t="shared" si="145"/>
        <v>2979.3288000000002</v>
      </c>
    </row>
    <row r="280" spans="1:14" s="9" customFormat="1" ht="24" customHeight="1" x14ac:dyDescent="0.25">
      <c r="A280" s="20" t="s">
        <v>19</v>
      </c>
      <c r="B280" s="21"/>
      <c r="C280" s="21"/>
      <c r="D280" s="22" t="s">
        <v>20</v>
      </c>
      <c r="E280" s="22"/>
      <c r="F280" s="23"/>
      <c r="G280" s="22"/>
      <c r="H280" s="22"/>
      <c r="I280" s="24">
        <f>SUBTOTAL(9,I281:I291)</f>
        <v>119647.2</v>
      </c>
      <c r="J280" s="25">
        <f>IFERROR(I280/$J$302,0)</f>
        <v>1.0092743577077788E-2</v>
      </c>
      <c r="L280" s="22"/>
      <c r="M280" s="22"/>
      <c r="N280" s="22"/>
    </row>
    <row r="281" spans="1:14" ht="24" customHeight="1" x14ac:dyDescent="0.25">
      <c r="A281" s="66" t="s">
        <v>735</v>
      </c>
      <c r="B281" s="53"/>
      <c r="C281" s="53"/>
      <c r="D281" s="52" t="s">
        <v>736</v>
      </c>
      <c r="E281" s="52"/>
      <c r="F281" s="54"/>
      <c r="G281" s="52"/>
      <c r="H281" s="52"/>
      <c r="I281" s="55">
        <f>SUBTOTAL(9,I282:I283)</f>
        <v>30967.66</v>
      </c>
      <c r="J281" s="67">
        <f>IFERROR(I281/$J$302,0)</f>
        <v>2.6122521175767485E-3</v>
      </c>
      <c r="L281" s="26"/>
      <c r="M281" s="26"/>
      <c r="N281" s="26"/>
    </row>
    <row r="282" spans="1:14" ht="26.1" customHeight="1" x14ac:dyDescent="0.25">
      <c r="A282" s="62" t="s">
        <v>737</v>
      </c>
      <c r="B282" s="45" t="s">
        <v>738</v>
      </c>
      <c r="C282" s="45" t="s">
        <v>120</v>
      </c>
      <c r="D282" s="44" t="s">
        <v>739</v>
      </c>
      <c r="E282" s="45" t="s">
        <v>61</v>
      </c>
      <c r="F282" s="46">
        <v>266</v>
      </c>
      <c r="G282" s="63">
        <f t="shared" ref="G282:G283" si="158">(L282*(1-$E$4))</f>
        <v>72.260000000000005</v>
      </c>
      <c r="H282" s="63">
        <f t="shared" ref="H282:H283" si="159">(M282*(1-$E$4))</f>
        <v>87.75</v>
      </c>
      <c r="I282" s="63">
        <f t="shared" ref="I282:I283" si="160">ROUNDDOWN(F282*H282,2)</f>
        <v>23341.5</v>
      </c>
      <c r="J282" s="47">
        <f t="shared" ref="J282:J283" si="161">IFERROR(I282/$J$302,0)</f>
        <v>1.9689535083508951E-3</v>
      </c>
      <c r="L282" s="28">
        <v>72.260000000000005</v>
      </c>
      <c r="M282" s="28">
        <v>87.75</v>
      </c>
      <c r="N282" s="28">
        <f t="shared" si="145"/>
        <v>19221.16</v>
      </c>
    </row>
    <row r="283" spans="1:14" ht="24" customHeight="1" x14ac:dyDescent="0.25">
      <c r="A283" s="62" t="s">
        <v>740</v>
      </c>
      <c r="B283" s="45" t="s">
        <v>741</v>
      </c>
      <c r="C283" s="45" t="s">
        <v>83</v>
      </c>
      <c r="D283" s="44" t="s">
        <v>742</v>
      </c>
      <c r="E283" s="45" t="s">
        <v>73</v>
      </c>
      <c r="F283" s="46">
        <v>8</v>
      </c>
      <c r="G283" s="63">
        <f t="shared" si="158"/>
        <v>784.87</v>
      </c>
      <c r="H283" s="63">
        <f t="shared" si="159"/>
        <v>953.27</v>
      </c>
      <c r="I283" s="63">
        <f t="shared" si="160"/>
        <v>7626.16</v>
      </c>
      <c r="J283" s="47">
        <f t="shared" si="161"/>
        <v>6.4329860922585351E-4</v>
      </c>
      <c r="L283" s="28">
        <v>784.87</v>
      </c>
      <c r="M283" s="28">
        <v>953.27</v>
      </c>
      <c r="N283" s="28">
        <f t="shared" si="145"/>
        <v>6278.96</v>
      </c>
    </row>
    <row r="284" spans="1:14" ht="24" customHeight="1" x14ac:dyDescent="0.25">
      <c r="A284" s="66" t="s">
        <v>743</v>
      </c>
      <c r="B284" s="53"/>
      <c r="C284" s="53"/>
      <c r="D284" s="52" t="s">
        <v>744</v>
      </c>
      <c r="E284" s="52"/>
      <c r="F284" s="54"/>
      <c r="G284" s="52"/>
      <c r="H284" s="52"/>
      <c r="I284" s="55">
        <f>SUBTOTAL(9,I285)</f>
        <v>5293.02</v>
      </c>
      <c r="J284" s="67">
        <f>IFERROR(I284/$J$302,0)</f>
        <v>4.4648845613055952E-4</v>
      </c>
      <c r="L284" s="26"/>
      <c r="M284" s="26"/>
      <c r="N284" s="26"/>
    </row>
    <row r="285" spans="1:14" ht="39" customHeight="1" x14ac:dyDescent="0.25">
      <c r="A285" s="62" t="s">
        <v>745</v>
      </c>
      <c r="B285" s="45" t="s">
        <v>746</v>
      </c>
      <c r="C285" s="45" t="s">
        <v>49</v>
      </c>
      <c r="D285" s="44" t="s">
        <v>747</v>
      </c>
      <c r="E285" s="45" t="s">
        <v>210</v>
      </c>
      <c r="F285" s="46">
        <v>90.14</v>
      </c>
      <c r="G285" s="63">
        <f t="shared" ref="G285" si="162">(L285*(1-$E$4))</f>
        <v>48.39</v>
      </c>
      <c r="H285" s="63">
        <f t="shared" ref="H285" si="163">(M285*(1-$E$4))</f>
        <v>58.72</v>
      </c>
      <c r="I285" s="63">
        <f t="shared" ref="I285" si="164">ROUNDDOWN(F285*H285,2)</f>
        <v>5293.02</v>
      </c>
      <c r="J285" s="47">
        <f t="shared" ref="J285" si="165">IFERROR(I285/$J$302,0)</f>
        <v>4.4648845613055952E-4</v>
      </c>
      <c r="L285" s="28">
        <v>48.39</v>
      </c>
      <c r="M285" s="28">
        <v>58.72</v>
      </c>
      <c r="N285" s="28">
        <f t="shared" si="145"/>
        <v>4361.8746000000001</v>
      </c>
    </row>
    <row r="286" spans="1:14" ht="24" customHeight="1" x14ac:dyDescent="0.25">
      <c r="A286" s="66" t="s">
        <v>748</v>
      </c>
      <c r="B286" s="53"/>
      <c r="C286" s="53"/>
      <c r="D286" s="52" t="s">
        <v>749</v>
      </c>
      <c r="E286" s="52"/>
      <c r="F286" s="54"/>
      <c r="G286" s="52"/>
      <c r="H286" s="52"/>
      <c r="I286" s="55">
        <f>SUBTOTAL(9,I287:I288)</f>
        <v>65726.3</v>
      </c>
      <c r="J286" s="67">
        <f>IFERROR(I286/$J$302,0)</f>
        <v>5.5442893119946636E-3</v>
      </c>
      <c r="L286" s="26"/>
      <c r="M286" s="26"/>
      <c r="N286" s="26"/>
    </row>
    <row r="287" spans="1:14" ht="51.9" customHeight="1" x14ac:dyDescent="0.25">
      <c r="A287" s="62" t="s">
        <v>750</v>
      </c>
      <c r="B287" s="45" t="s">
        <v>751</v>
      </c>
      <c r="C287" s="45" t="s">
        <v>49</v>
      </c>
      <c r="D287" s="44" t="s">
        <v>752</v>
      </c>
      <c r="E287" s="45" t="s">
        <v>210</v>
      </c>
      <c r="F287" s="46">
        <v>67.900000000000006</v>
      </c>
      <c r="G287" s="63">
        <f t="shared" ref="G287:G288" si="166">(L287*(1-$E$4))</f>
        <v>787.99</v>
      </c>
      <c r="H287" s="63">
        <f t="shared" ref="H287:H288" si="167">(M287*(1-$E$4))</f>
        <v>954.91</v>
      </c>
      <c r="I287" s="63">
        <f t="shared" ref="I287:I288" si="168">ROUNDDOWN(F287*H287,2)</f>
        <v>64838.38</v>
      </c>
      <c r="J287" s="47">
        <f t="shared" ref="J287:J288" si="169">IFERROR(I287/$J$302,0)</f>
        <v>5.4693895326687874E-3</v>
      </c>
      <c r="L287" s="28">
        <v>787.99</v>
      </c>
      <c r="M287" s="28">
        <v>954.91</v>
      </c>
      <c r="N287" s="28">
        <f t="shared" si="145"/>
        <v>53504.521000000008</v>
      </c>
    </row>
    <row r="288" spans="1:14" ht="26.1" customHeight="1" x14ac:dyDescent="0.25">
      <c r="A288" s="62" t="s">
        <v>753</v>
      </c>
      <c r="B288" s="45" t="s">
        <v>754</v>
      </c>
      <c r="C288" s="45" t="s">
        <v>83</v>
      </c>
      <c r="D288" s="44" t="s">
        <v>755</v>
      </c>
      <c r="E288" s="45" t="s">
        <v>61</v>
      </c>
      <c r="F288" s="46">
        <v>22</v>
      </c>
      <c r="G288" s="63">
        <f t="shared" si="166"/>
        <v>33.29</v>
      </c>
      <c r="H288" s="63">
        <f t="shared" si="167"/>
        <v>40.36</v>
      </c>
      <c r="I288" s="63">
        <f t="shared" si="168"/>
        <v>887.92</v>
      </c>
      <c r="J288" s="47">
        <f t="shared" si="169"/>
        <v>7.4899779325875659E-5</v>
      </c>
      <c r="L288" s="28">
        <v>33.29</v>
      </c>
      <c r="M288" s="28">
        <v>40.36</v>
      </c>
      <c r="N288" s="28">
        <f t="shared" si="145"/>
        <v>732.38</v>
      </c>
    </row>
    <row r="289" spans="1:19" ht="24" customHeight="1" x14ac:dyDescent="0.25">
      <c r="A289" s="66" t="s">
        <v>756</v>
      </c>
      <c r="B289" s="53"/>
      <c r="C289" s="53"/>
      <c r="D289" s="52" t="s">
        <v>757</v>
      </c>
      <c r="E289" s="52"/>
      <c r="F289" s="54"/>
      <c r="G289" s="52"/>
      <c r="H289" s="52"/>
      <c r="I289" s="55">
        <f>SUBTOTAL(9,I290:I291)</f>
        <v>17660.22</v>
      </c>
      <c r="J289" s="67">
        <f>IFERROR(I289/$J$302,0)</f>
        <v>1.4897136913758174E-3</v>
      </c>
      <c r="L289" s="26"/>
      <c r="M289" s="26"/>
      <c r="N289" s="26"/>
    </row>
    <row r="290" spans="1:19" ht="26.1" customHeight="1" x14ac:dyDescent="0.25">
      <c r="A290" s="62" t="s">
        <v>758</v>
      </c>
      <c r="B290" s="45" t="s">
        <v>759</v>
      </c>
      <c r="C290" s="45" t="s">
        <v>83</v>
      </c>
      <c r="D290" s="44" t="s">
        <v>760</v>
      </c>
      <c r="E290" s="45" t="s">
        <v>73</v>
      </c>
      <c r="F290" s="46">
        <v>6</v>
      </c>
      <c r="G290" s="63">
        <f t="shared" ref="G290:G291" si="170">(L290*(1-$E$4))</f>
        <v>2160</v>
      </c>
      <c r="H290" s="63">
        <f t="shared" ref="H290:H291" si="171">(M290*(1-$E$4))</f>
        <v>2623.53</v>
      </c>
      <c r="I290" s="63">
        <f t="shared" ref="I290:I291" si="172">ROUNDDOWN(F290*H290,2)</f>
        <v>15741.18</v>
      </c>
      <c r="J290" s="47">
        <f t="shared" ref="J290:J293" si="173">IFERROR(I290/$J$302,0)</f>
        <v>1.3278346115966387E-3</v>
      </c>
      <c r="L290" s="28">
        <v>2160</v>
      </c>
      <c r="M290" s="28">
        <v>2623.53</v>
      </c>
      <c r="N290" s="28">
        <f t="shared" si="145"/>
        <v>12960</v>
      </c>
    </row>
    <row r="291" spans="1:19" ht="26.1" customHeight="1" x14ac:dyDescent="0.25">
      <c r="A291" s="62" t="s">
        <v>761</v>
      </c>
      <c r="B291" s="45" t="s">
        <v>762</v>
      </c>
      <c r="C291" s="45" t="s">
        <v>83</v>
      </c>
      <c r="D291" s="44" t="s">
        <v>763</v>
      </c>
      <c r="E291" s="45" t="s">
        <v>73</v>
      </c>
      <c r="F291" s="46">
        <v>4</v>
      </c>
      <c r="G291" s="63">
        <f t="shared" si="170"/>
        <v>395</v>
      </c>
      <c r="H291" s="63">
        <f t="shared" si="171"/>
        <v>479.76</v>
      </c>
      <c r="I291" s="63">
        <f t="shared" si="172"/>
        <v>1919.04</v>
      </c>
      <c r="J291" s="47">
        <f t="shared" si="173"/>
        <v>1.6187907977917879E-4</v>
      </c>
      <c r="L291" s="28">
        <v>395</v>
      </c>
      <c r="M291" s="28">
        <v>479.76</v>
      </c>
      <c r="N291" s="28">
        <f t="shared" si="145"/>
        <v>1580</v>
      </c>
    </row>
    <row r="292" spans="1:19" s="9" customFormat="1" ht="24" customHeight="1" x14ac:dyDescent="0.25">
      <c r="A292" s="20" t="s">
        <v>21</v>
      </c>
      <c r="B292" s="21"/>
      <c r="C292" s="21"/>
      <c r="D292" s="22" t="s">
        <v>22</v>
      </c>
      <c r="E292" s="22"/>
      <c r="F292" s="23"/>
      <c r="G292" s="22"/>
      <c r="H292" s="22"/>
      <c r="I292" s="24">
        <f>SUBTOTAL(9,I293:I294)</f>
        <v>432379</v>
      </c>
      <c r="J292" s="25">
        <f t="shared" si="173"/>
        <v>3.6472983698016478E-2</v>
      </c>
      <c r="L292" s="22"/>
      <c r="M292" s="22"/>
      <c r="N292" s="22"/>
    </row>
    <row r="293" spans="1:19" ht="24" customHeight="1" x14ac:dyDescent="0.25">
      <c r="A293" s="66" t="s">
        <v>764</v>
      </c>
      <c r="B293" s="53"/>
      <c r="C293" s="53"/>
      <c r="D293" s="52" t="s">
        <v>765</v>
      </c>
      <c r="E293" s="52"/>
      <c r="F293" s="54"/>
      <c r="G293" s="52"/>
      <c r="H293" s="52"/>
      <c r="I293" s="55">
        <f>SUBTOTAL(9,I294)</f>
        <v>432379</v>
      </c>
      <c r="J293" s="67">
        <f t="shared" si="173"/>
        <v>3.6472983698016478E-2</v>
      </c>
      <c r="L293" s="26"/>
      <c r="M293" s="26"/>
      <c r="N293" s="26"/>
    </row>
    <row r="294" spans="1:19" ht="26.1" customHeight="1" x14ac:dyDescent="0.25">
      <c r="A294" s="62" t="s">
        <v>766</v>
      </c>
      <c r="B294" s="45" t="s">
        <v>767</v>
      </c>
      <c r="C294" s="45" t="s">
        <v>83</v>
      </c>
      <c r="D294" s="44" t="s">
        <v>768</v>
      </c>
      <c r="E294" s="45" t="s">
        <v>73</v>
      </c>
      <c r="F294" s="46">
        <v>2</v>
      </c>
      <c r="G294" s="63">
        <f t="shared" ref="G294" si="174">(L294*(1-$E$4))</f>
        <v>182500</v>
      </c>
      <c r="H294" s="63">
        <f t="shared" ref="H294" si="175">(M294*(1-$E$4))</f>
        <v>216189.5</v>
      </c>
      <c r="I294" s="63">
        <f t="shared" ref="I294" si="176">ROUNDDOWN(F294*H294,2)</f>
        <v>432379</v>
      </c>
      <c r="J294" s="47">
        <f t="shared" ref="J294" si="177">IFERROR(I294/$J$302,0)</f>
        <v>3.6472983698016478E-2</v>
      </c>
      <c r="L294" s="28">
        <v>182500</v>
      </c>
      <c r="M294" s="28">
        <v>216189.5</v>
      </c>
      <c r="N294" s="28">
        <f t="shared" si="145"/>
        <v>365000</v>
      </c>
    </row>
    <row r="295" spans="1:19" s="9" customFormat="1" ht="24" customHeight="1" x14ac:dyDescent="0.25">
      <c r="A295" s="20" t="s">
        <v>23</v>
      </c>
      <c r="B295" s="21"/>
      <c r="C295" s="21"/>
      <c r="D295" s="22" t="s">
        <v>24</v>
      </c>
      <c r="E295" s="22"/>
      <c r="F295" s="23"/>
      <c r="G295" s="22"/>
      <c r="H295" s="22"/>
      <c r="I295" s="24">
        <f>SUBTOTAL(9,I296)</f>
        <v>19468.310000000001</v>
      </c>
      <c r="J295" s="25">
        <f>IFERROR(I295/$J$302,0)</f>
        <v>1.6422336729071745E-3</v>
      </c>
      <c r="L295" s="22"/>
      <c r="M295" s="22"/>
      <c r="N295" s="22"/>
    </row>
    <row r="296" spans="1:19" ht="24" customHeight="1" x14ac:dyDescent="0.25">
      <c r="A296" s="62" t="s">
        <v>769</v>
      </c>
      <c r="B296" s="45" t="s">
        <v>770</v>
      </c>
      <c r="C296" s="45" t="s">
        <v>83</v>
      </c>
      <c r="D296" s="44" t="s">
        <v>771</v>
      </c>
      <c r="E296" s="45" t="s">
        <v>73</v>
      </c>
      <c r="F296" s="46">
        <v>1</v>
      </c>
      <c r="G296" s="63">
        <f t="shared" ref="G296" si="178">(L296*(1-$E$4))</f>
        <v>16028.58</v>
      </c>
      <c r="H296" s="63">
        <f t="shared" ref="H296" si="179">(M296*(1-$E$4))</f>
        <v>19468.310000000001</v>
      </c>
      <c r="I296" s="63">
        <f t="shared" ref="I296" si="180">ROUNDDOWN(F296*H296,2)</f>
        <v>19468.310000000001</v>
      </c>
      <c r="J296" s="47">
        <f>IFERROR(I296/$J$302,0)</f>
        <v>1.6422336729071745E-3</v>
      </c>
      <c r="L296" s="28">
        <v>16028.58</v>
      </c>
      <c r="M296" s="28">
        <v>19468.310000000001</v>
      </c>
      <c r="N296" s="28">
        <f t="shared" si="145"/>
        <v>16028.58</v>
      </c>
    </row>
    <row r="297" spans="1:19" s="9" customFormat="1" ht="24" customHeight="1" x14ac:dyDescent="0.25">
      <c r="A297" s="20" t="s">
        <v>25</v>
      </c>
      <c r="B297" s="21"/>
      <c r="C297" s="21"/>
      <c r="D297" s="22" t="s">
        <v>772</v>
      </c>
      <c r="E297" s="22"/>
      <c r="F297" s="23"/>
      <c r="G297" s="22"/>
      <c r="H297" s="22"/>
      <c r="I297" s="24">
        <f>SUBTOTAL(9,I298)</f>
        <v>1046914.25</v>
      </c>
      <c r="J297" s="25">
        <f>IFERROR(I297/$J$302,0)</f>
        <v>8.8311611742177915E-2</v>
      </c>
      <c r="L297" s="22"/>
      <c r="M297" s="22"/>
      <c r="N297" s="22"/>
    </row>
    <row r="298" spans="1:19" ht="24" customHeight="1" x14ac:dyDescent="0.25">
      <c r="A298" s="70" t="s">
        <v>773</v>
      </c>
      <c r="B298" s="71" t="s">
        <v>774</v>
      </c>
      <c r="C298" s="71" t="s">
        <v>83</v>
      </c>
      <c r="D298" s="72" t="s">
        <v>775</v>
      </c>
      <c r="E298" s="71" t="s">
        <v>73</v>
      </c>
      <c r="F298" s="73">
        <v>1</v>
      </c>
      <c r="G298" s="74">
        <f t="shared" ref="G298" si="181">(L298*(1-$E$4))</f>
        <v>861941.83</v>
      </c>
      <c r="H298" s="74">
        <f t="shared" ref="H298" si="182">(M298*(1-$E$4))</f>
        <v>1046914.25</v>
      </c>
      <c r="I298" s="74">
        <f t="shared" ref="I298" si="183">ROUNDDOWN(F298*H298,2)</f>
        <v>1046914.25</v>
      </c>
      <c r="J298" s="75">
        <f t="shared" ref="J298" si="184">IFERROR(I298/$J$302,0)</f>
        <v>8.8311611742177915E-2</v>
      </c>
      <c r="L298" s="28">
        <v>861941.83</v>
      </c>
      <c r="M298" s="28">
        <v>1046914.25</v>
      </c>
      <c r="N298" s="28">
        <f t="shared" si="145"/>
        <v>861941.83</v>
      </c>
    </row>
    <row r="299" spans="1:19" x14ac:dyDescent="0.25">
      <c r="A299" s="41"/>
      <c r="B299" s="41"/>
      <c r="C299" s="41"/>
      <c r="D299" s="41"/>
      <c r="E299" s="41"/>
      <c r="F299" s="76"/>
      <c r="G299" s="41"/>
      <c r="H299" s="41"/>
      <c r="I299" s="41"/>
      <c r="J299" s="41"/>
      <c r="L299" s="1"/>
      <c r="M299" s="29" t="s">
        <v>776</v>
      </c>
      <c r="N299" s="30">
        <f>SUM(N8:N298)</f>
        <v>9765295.6353000067</v>
      </c>
    </row>
    <row r="300" spans="1:19" x14ac:dyDescent="0.25">
      <c r="A300" s="92"/>
      <c r="B300" s="92"/>
      <c r="C300" s="92"/>
      <c r="D300" s="77"/>
      <c r="E300" s="78"/>
      <c r="F300" s="79"/>
      <c r="G300" s="80"/>
      <c r="H300" s="81"/>
      <c r="I300" s="6" t="s">
        <v>776</v>
      </c>
      <c r="J300" s="40">
        <f>N299</f>
        <v>9765295.6353000067</v>
      </c>
      <c r="L300" s="31"/>
      <c r="M300" s="29"/>
      <c r="S300" s="29"/>
    </row>
    <row r="301" spans="1:19" x14ac:dyDescent="0.25">
      <c r="A301" s="92"/>
      <c r="B301" s="92"/>
      <c r="C301" s="92"/>
      <c r="D301" s="77"/>
      <c r="E301" s="78"/>
      <c r="F301" s="79"/>
      <c r="G301" s="80"/>
      <c r="H301" s="81"/>
      <c r="I301" s="6" t="s">
        <v>777</v>
      </c>
      <c r="J301" s="40">
        <f>SUBTOTAL(9,I8:I298)-J300</f>
        <v>2089478.9446999896</v>
      </c>
      <c r="L301" s="31"/>
      <c r="M301" s="29"/>
      <c r="S301" s="29"/>
    </row>
    <row r="302" spans="1:19" x14ac:dyDescent="0.25">
      <c r="A302" s="92"/>
      <c r="B302" s="92"/>
      <c r="C302" s="92"/>
      <c r="D302" s="77"/>
      <c r="E302" s="78"/>
      <c r="F302" s="79"/>
      <c r="G302" s="80"/>
      <c r="H302" s="81"/>
      <c r="I302" s="6" t="s">
        <v>29</v>
      </c>
      <c r="J302" s="40">
        <f>SUM(J300:J301)</f>
        <v>11854774.579999996</v>
      </c>
      <c r="L302" s="31"/>
      <c r="S302" s="29"/>
    </row>
    <row r="303" spans="1:19" x14ac:dyDescent="0.25">
      <c r="A303" s="11"/>
      <c r="B303" s="11"/>
      <c r="C303" s="11"/>
      <c r="D303" s="11"/>
      <c r="E303" s="11"/>
      <c r="F303" s="33"/>
      <c r="G303" s="11"/>
      <c r="H303" s="11"/>
      <c r="I303" s="11"/>
      <c r="J303" s="11"/>
      <c r="L303" s="11"/>
      <c r="M303" s="11"/>
      <c r="N303" s="34"/>
    </row>
    <row r="304" spans="1:19" x14ac:dyDescent="0.25">
      <c r="A304" s="35"/>
      <c r="B304"/>
      <c r="C304"/>
      <c r="F304"/>
      <c r="J304" s="36"/>
      <c r="N304" s="37"/>
    </row>
    <row r="305" spans="10:14" x14ac:dyDescent="0.25">
      <c r="J305" s="32"/>
      <c r="K305" s="32"/>
      <c r="M305" s="82" t="s">
        <v>778</v>
      </c>
      <c r="N305" s="82"/>
    </row>
    <row r="306" spans="10:14" x14ac:dyDescent="0.25">
      <c r="J306" s="32"/>
      <c r="K306" s="32"/>
      <c r="M306" s="39">
        <f>ROUNDDOWN((N306*(1-$E$4)),2)</f>
        <v>9677823.6600000001</v>
      </c>
      <c r="N306" s="40">
        <v>9677823.6636999995</v>
      </c>
    </row>
    <row r="307" spans="10:14" x14ac:dyDescent="0.25">
      <c r="J307" s="32"/>
      <c r="K307" s="32"/>
      <c r="M307" s="39">
        <f>N307*(1-$E$4)</f>
        <v>2065114.9462999962</v>
      </c>
      <c r="N307" s="40">
        <v>2065114.9462999962</v>
      </c>
    </row>
    <row r="308" spans="10:14" x14ac:dyDescent="0.25">
      <c r="M308" s="39">
        <f>N308*(1-$E$4)</f>
        <v>11742938.609999996</v>
      </c>
      <c r="N308" s="40">
        <v>11742938.609999996</v>
      </c>
    </row>
  </sheetData>
  <sheetProtection algorithmName="SHA-512" hashValue="9AFi0Tk5Z2tVgbwqKY2JyvJCJyh75O+XDQFX9XedO5lZx67IYmqkpl1h7G5gLhtIme2aZbuoygppUOKUrXZdEQ==" saltValue="cAhjCzMtlm1tU/nnqDDhVw==" spinCount="100000" sheet="1" objects="1" scenarios="1"/>
  <protectedRanges>
    <protectedRange sqref="D4" name="DESCONTO_1_1"/>
  </protectedRanges>
  <mergeCells count="14">
    <mergeCell ref="M305:N305"/>
    <mergeCell ref="E1:F1"/>
    <mergeCell ref="G1:H1"/>
    <mergeCell ref="I1:J1"/>
    <mergeCell ref="L1:M1"/>
    <mergeCell ref="E2:F2"/>
    <mergeCell ref="G2:H2"/>
    <mergeCell ref="I2:J2"/>
    <mergeCell ref="L2:M2"/>
    <mergeCell ref="A6:J6"/>
    <mergeCell ref="L6:N6"/>
    <mergeCell ref="A300:C300"/>
    <mergeCell ref="A301:C301"/>
    <mergeCell ref="A302:C302"/>
  </mergeCells>
  <pageMargins left="0.51181102362204722" right="0.51181102362204722" top="0.78740157480314965" bottom="0.78740157480314965" header="0.31496062992125984" footer="0.31496062992125984"/>
  <pageSetup paperSize="9" scale="51" fitToHeight="0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Sintético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Cintia Heckmann</cp:lastModifiedBy>
  <cp:revision>0</cp:revision>
  <cp:lastPrinted>2024-11-13T20:09:51Z</cp:lastPrinted>
  <dcterms:created xsi:type="dcterms:W3CDTF">2024-10-21T18:37:49Z</dcterms:created>
  <dcterms:modified xsi:type="dcterms:W3CDTF">2024-11-13T20:10:18Z</dcterms:modified>
</cp:coreProperties>
</file>