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D4BA" lockStructure="1"/>
  <bookViews>
    <workbookView xWindow="-75" yWindow="2310" windowWidth="20730" windowHeight="8760" tabRatio="735"/>
  </bookViews>
  <sheets>
    <sheet name="PLAN_SPO_GERAL" sheetId="58" r:id="rId1"/>
  </sheets>
  <externalReferences>
    <externalReference r:id="rId2"/>
    <externalReference r:id="rId3"/>
  </externalReferences>
  <definedNames>
    <definedName name="\s">#N/A</definedName>
    <definedName name="Á1">#REF!</definedName>
    <definedName name="_xlnm.Print_Area" localSheetId="0">PLAN_SPO_GERAL!$A$1:$Z$86</definedName>
    <definedName name="_xlnm.Print_Area">#REF!</definedName>
    <definedName name="arredondamento">#REF!</definedName>
    <definedName name="_xlnm.Database">#REF!</definedName>
    <definedName name="bdi_001" localSheetId="0">#REF!</definedName>
    <definedName name="bdi_001">#REF!</definedName>
    <definedName name="bdi_001___0">#REF!</definedName>
    <definedName name="bdi_001___1" localSheetId="0">'[1]planilha  Opção 02 8,6 e 8,6M'!#REF!</definedName>
    <definedName name="bdi_001___1">'[1]planilha  Opção 02 8,6 e 8,6M'!#REF!</definedName>
    <definedName name="bdi_001___2" localSheetId="0">#REF!</definedName>
    <definedName name="bdi_001___2">#REF!</definedName>
    <definedName name="bdi_001___3" localSheetId="0">#REF!</definedName>
    <definedName name="bdi_001___3">#REF!</definedName>
    <definedName name="BDI_MAT" localSheetId="0">#REF!</definedName>
    <definedName name="BDI_MAT">#REF!</definedName>
    <definedName name="BDI_MAT___0">#REF!</definedName>
    <definedName name="BDI_MAT___1" localSheetId="0">'[1]planilha  Opção 02 8,6 e 8,6M'!#REF!</definedName>
    <definedName name="BDI_MAT___1">'[1]planilha  Opção 02 8,6 e 8,6M'!#REF!</definedName>
    <definedName name="BDI_MAT___2" localSheetId="0">#REF!</definedName>
    <definedName name="BDI_MAT___2">#REF!</definedName>
    <definedName name="BDI_MAT___3" localSheetId="0">#REF!</definedName>
    <definedName name="BDI_MAT___3">#REF!</definedName>
    <definedName name="BDI_MAT09876" localSheetId="0">'[1]planilha  Opção 02 8,6 e 8,6M'!#REF!</definedName>
    <definedName name="BDI_MAT09876">'[1]planilha  Opção 02 8,6 e 8,6M'!#REF!</definedName>
    <definedName name="BDI_mat1">#REF!</definedName>
    <definedName name="BDI_MAT2">#REF!</definedName>
    <definedName name="BDI_MDO" localSheetId="0">#REF!</definedName>
    <definedName name="BDI_MDO">#REF!</definedName>
    <definedName name="BDI_MDO___0">#REF!</definedName>
    <definedName name="BDI_MDO___1" localSheetId="0">'[1]planilha  Opção 02 8,6 e 8,6M'!#REF!</definedName>
    <definedName name="BDI_MDO___1">'[1]planilha  Opção 02 8,6 e 8,6M'!#REF!</definedName>
    <definedName name="BDI_MDO___2" localSheetId="0">#REF!</definedName>
    <definedName name="BDI_MDO___2">#REF!</definedName>
    <definedName name="BDI_MDO___3" localSheetId="0">#REF!</definedName>
    <definedName name="BDI_MDO___3">#REF!</definedName>
    <definedName name="BDI_MDO1">#REF!</definedName>
    <definedName name="BDI_MDO2">#REF!</definedName>
    <definedName name="dd" localSheetId="0">#REF!</definedName>
    <definedName name="dd">#REF!</definedName>
    <definedName name="dd___0">#REF!</definedName>
    <definedName name="dd___1" localSheetId="0">'[1]planilha  Opção 02 8,6 e 8,6M'!#REF!</definedName>
    <definedName name="dd___1">'[1]planilha  Opção 02 8,6 e 8,6M'!#REF!</definedName>
    <definedName name="dd___2" localSheetId="0">#REF!</definedName>
    <definedName name="dd___2">#REF!</definedName>
    <definedName name="dd___3" localSheetId="0">#REF!</definedName>
    <definedName name="dd___3">#REF!</definedName>
    <definedName name="Excel_BuiltIn__FilterDatabase_1" localSheetId="0">[2]Pavimentação!#REF!</definedName>
    <definedName name="Excel_BuiltIn__FilterDatabase_1">[2]Pavimentação!#REF!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s" localSheetId="0">[2]Pavimentação!#REF!</definedName>
    <definedName name="excel_s">[2]Pavimentação!#REF!</definedName>
    <definedName name="Formato_da_Loja" localSheetId="0">#REF!</definedName>
    <definedName name="Formato_da_Loja">#REF!</definedName>
    <definedName name="KO" localSheetId="0">#REF!</definedName>
    <definedName name="KO">#REF!</definedName>
    <definedName name="_xlnm.Print_Titles" localSheetId="0">PLAN_SPO_GERAL!$3:$14</definedName>
    <definedName name="TOTAL" localSheetId="0">#REF!</definedName>
    <definedName name="TOTAL">#REF!</definedName>
    <definedName name="vv" localSheetId="0">#REF!</definedName>
    <definedName name="vv">#REF!</definedName>
    <definedName name="vv___0">#REF!</definedName>
    <definedName name="vv___1" localSheetId="0">'[1]planilha  Opção 02 8,6 e 8,6M'!#REF!</definedName>
    <definedName name="vv___1">'[1]planilha  Opção 02 8,6 e 8,6M'!#REF!</definedName>
    <definedName name="vv___2" localSheetId="0">#REF!</definedName>
    <definedName name="vv___2">#REF!</definedName>
    <definedName name="vv___3" localSheetId="0">#REF!</definedName>
    <definedName name="vv___3">#REF!</definedName>
    <definedName name="zazadss">#REF!</definedName>
  </definedNames>
  <calcPr calcId="145621"/>
  <customWorkbookViews>
    <customWorkbookView name="Eng-Andrea - Modo de exibição pessoal" guid="{5BFD1192-30E3-4A6B-BD3F-41BB235E6B54}" mergeInterval="0" personalView="1" maximized="1" xWindow="1" yWindow="1" windowWidth="1024" windowHeight="505" tabRatio="670" activeSheetId="4"/>
    <customWorkbookView name="Eng-Junior - Modo de exibição pessoal" guid="{5310B595-6C7C-4F71-84DE-0384A14830C0}" mergeInterval="0" personalView="1" maximized="1" xWindow="1" yWindow="1" windowWidth="1280" windowHeight="518" tabRatio="670" activeSheetId="4"/>
    <customWorkbookView name="Irene - Modo de exibição pessoal" guid="{BCA9D8DA-7E15-4DCA-98AE-6F04BAC131B9}" mergeInterval="0" personalView="1" maximized="1" windowWidth="1276" windowHeight="405" tabRatio="670" activeSheetId="12" showComments="commIndAndComment"/>
  </customWorkbookViews>
</workbook>
</file>

<file path=xl/calcChain.xml><?xml version="1.0" encoding="utf-8"?>
<calcChain xmlns="http://schemas.openxmlformats.org/spreadsheetml/2006/main">
  <c r="R28" i="58" l="1"/>
  <c r="R54" i="58"/>
  <c r="M70" i="58" l="1"/>
  <c r="M69" i="58"/>
  <c r="M67" i="58"/>
  <c r="W67" i="58" s="1"/>
  <c r="M66" i="58"/>
  <c r="M64" i="58"/>
  <c r="M63" i="58"/>
  <c r="M62" i="58"/>
  <c r="M61" i="58"/>
  <c r="M60" i="58"/>
  <c r="M59" i="58"/>
  <c r="M58" i="58"/>
  <c r="M57" i="58"/>
  <c r="M55" i="58"/>
  <c r="M54" i="58"/>
  <c r="M53" i="58"/>
  <c r="M52" i="58"/>
  <c r="M48" i="58"/>
  <c r="M44" i="58"/>
  <c r="M40" i="58"/>
  <c r="M39" i="58"/>
  <c r="M38" i="58"/>
  <c r="M34" i="58"/>
  <c r="M33" i="58"/>
  <c r="M32" i="58"/>
  <c r="M31" i="58"/>
  <c r="M30" i="58"/>
  <c r="M28" i="58"/>
  <c r="M27" i="58"/>
  <c r="M25" i="58"/>
  <c r="M24" i="58"/>
  <c r="M23" i="58"/>
  <c r="M18" i="58"/>
  <c r="K70" i="58"/>
  <c r="K69" i="58"/>
  <c r="K67" i="58"/>
  <c r="K66" i="58"/>
  <c r="K64" i="58"/>
  <c r="K63" i="58"/>
  <c r="K62" i="58"/>
  <c r="K61" i="58"/>
  <c r="K60" i="58"/>
  <c r="K59" i="58"/>
  <c r="K58" i="58"/>
  <c r="K57" i="58"/>
  <c r="K55" i="58"/>
  <c r="K54" i="58"/>
  <c r="K53" i="58"/>
  <c r="K52" i="58"/>
  <c r="K48" i="58"/>
  <c r="K44" i="58"/>
  <c r="K40" i="58"/>
  <c r="K39" i="58"/>
  <c r="K38" i="58"/>
  <c r="K34" i="58"/>
  <c r="K33" i="58"/>
  <c r="K32" i="58"/>
  <c r="K31" i="58"/>
  <c r="K30" i="58"/>
  <c r="K28" i="58"/>
  <c r="K27" i="58"/>
  <c r="K25" i="58"/>
  <c r="K24" i="58"/>
  <c r="K23" i="58"/>
  <c r="K18" i="58"/>
  <c r="I70" i="58"/>
  <c r="I69" i="58"/>
  <c r="I67" i="58"/>
  <c r="I66" i="58"/>
  <c r="I64" i="58"/>
  <c r="I63" i="58"/>
  <c r="I62" i="58"/>
  <c r="I61" i="58"/>
  <c r="I60" i="58"/>
  <c r="I59" i="58"/>
  <c r="I58" i="58"/>
  <c r="I57" i="58"/>
  <c r="I55" i="58"/>
  <c r="I54" i="58"/>
  <c r="I53" i="58"/>
  <c r="I52" i="58"/>
  <c r="I48" i="58"/>
  <c r="I44" i="58"/>
  <c r="I40" i="58"/>
  <c r="I39" i="58"/>
  <c r="I38" i="58"/>
  <c r="I34" i="58"/>
  <c r="I33" i="58"/>
  <c r="I32" i="58"/>
  <c r="I31" i="58"/>
  <c r="I30" i="58"/>
  <c r="I28" i="58"/>
  <c r="I27" i="58"/>
  <c r="I25" i="58"/>
  <c r="I24" i="58"/>
  <c r="I23" i="58"/>
  <c r="I18" i="58"/>
  <c r="O28" i="58" l="1"/>
  <c r="N28" i="58" l="1"/>
  <c r="X28" i="58" s="1"/>
  <c r="S28" i="58"/>
  <c r="W28" i="58"/>
  <c r="U28" i="58"/>
  <c r="Y28" i="58" l="1"/>
  <c r="N69" i="58" l="1"/>
  <c r="N55" i="58"/>
  <c r="N30" i="58"/>
  <c r="N25" i="58" l="1"/>
  <c r="N58" i="58" l="1"/>
  <c r="V34" i="58" l="1"/>
  <c r="T34" i="58"/>
  <c r="R34" i="58"/>
  <c r="N34" i="58"/>
  <c r="X34" i="58" s="1"/>
  <c r="W34" i="58"/>
  <c r="U34" i="58"/>
  <c r="S34" i="58"/>
  <c r="V70" i="58"/>
  <c r="T70" i="58"/>
  <c r="R70" i="58"/>
  <c r="N70" i="58"/>
  <c r="X70" i="58" s="1"/>
  <c r="W70" i="58"/>
  <c r="U70" i="58"/>
  <c r="S70" i="58"/>
  <c r="O34" i="58" l="1"/>
  <c r="Y34" i="58" s="1"/>
  <c r="O70" i="58"/>
  <c r="Y70" i="58" s="1"/>
  <c r="W69" i="58"/>
  <c r="W66" i="58"/>
  <c r="W58" i="58"/>
  <c r="W62" i="58"/>
  <c r="N67" i="58"/>
  <c r="N66" i="58"/>
  <c r="N59" i="58"/>
  <c r="X59" i="58" s="1"/>
  <c r="N60" i="58"/>
  <c r="X60" i="58" s="1"/>
  <c r="N61" i="58"/>
  <c r="X61" i="58" s="1"/>
  <c r="N62" i="58"/>
  <c r="N63" i="58"/>
  <c r="N64" i="58"/>
  <c r="S58" i="58"/>
  <c r="S69" i="58"/>
  <c r="S67" i="58"/>
  <c r="S66" i="58"/>
  <c r="S59" i="58"/>
  <c r="S60" i="58"/>
  <c r="S61" i="58"/>
  <c r="S62" i="58"/>
  <c r="S63" i="58"/>
  <c r="S64" i="58"/>
  <c r="U69" i="58"/>
  <c r="U67" i="58"/>
  <c r="U66" i="58"/>
  <c r="U64" i="58"/>
  <c r="U59" i="58"/>
  <c r="U60" i="58"/>
  <c r="U61" i="58"/>
  <c r="U62" i="58"/>
  <c r="U63" i="58"/>
  <c r="U58" i="58"/>
  <c r="T69" i="58"/>
  <c r="V69" i="58"/>
  <c r="O69" i="58" l="1"/>
  <c r="Y69" i="58" s="1"/>
  <c r="Y68" i="58" s="1"/>
  <c r="O67" i="58"/>
  <c r="Y67" i="58" s="1"/>
  <c r="O66" i="58"/>
  <c r="O58" i="58"/>
  <c r="O62" i="58"/>
  <c r="O60" i="58" l="1"/>
  <c r="Y60" i="58" s="1"/>
  <c r="W60" i="58"/>
  <c r="O61" i="58"/>
  <c r="Y61" i="58" s="1"/>
  <c r="W61" i="58"/>
  <c r="O59" i="58"/>
  <c r="Y59" i="58" s="1"/>
  <c r="W59" i="58"/>
  <c r="V54" i="58"/>
  <c r="U54" i="58"/>
  <c r="T54" i="58"/>
  <c r="S54" i="58"/>
  <c r="N54" i="58"/>
  <c r="X54" i="58" s="1"/>
  <c r="O54" i="58"/>
  <c r="Y54" i="58" s="1"/>
  <c r="W54" i="58" l="1"/>
  <c r="V55" i="58" l="1"/>
  <c r="U55" i="58"/>
  <c r="T55" i="58"/>
  <c r="S55" i="58"/>
  <c r="R55" i="58"/>
  <c r="X55" i="58"/>
  <c r="O55" i="58"/>
  <c r="Y55" i="58" s="1"/>
  <c r="O48" i="58"/>
  <c r="Y48" i="58" s="1"/>
  <c r="N48" i="58"/>
  <c r="X48" i="58" s="1"/>
  <c r="R48" i="58"/>
  <c r="S48" i="58"/>
  <c r="T48" i="58"/>
  <c r="U48" i="58"/>
  <c r="V48" i="58"/>
  <c r="V44" i="58"/>
  <c r="U44" i="58"/>
  <c r="T44" i="58"/>
  <c r="S44" i="58"/>
  <c r="R44" i="58"/>
  <c r="N44" i="58"/>
  <c r="X44" i="58" s="1"/>
  <c r="W44" i="58"/>
  <c r="X43" i="58" l="1"/>
  <c r="Y47" i="58"/>
  <c r="Y45" i="58" s="1"/>
  <c r="W55" i="58"/>
  <c r="W48" i="58"/>
  <c r="O44" i="58"/>
  <c r="Y44" i="58" s="1"/>
  <c r="Y43" i="58" l="1"/>
  <c r="W40" i="58"/>
  <c r="V40" i="58"/>
  <c r="U40" i="58"/>
  <c r="T40" i="58"/>
  <c r="S40" i="58"/>
  <c r="R40" i="58"/>
  <c r="O40" i="58"/>
  <c r="Y40" i="58" s="1"/>
  <c r="N40" i="58"/>
  <c r="X40" i="58" s="1"/>
  <c r="W39" i="58"/>
  <c r="V39" i="58"/>
  <c r="U39" i="58"/>
  <c r="T39" i="58"/>
  <c r="S39" i="58"/>
  <c r="R39" i="58"/>
  <c r="O39" i="58"/>
  <c r="Y39" i="58" s="1"/>
  <c r="N39" i="58"/>
  <c r="X39" i="58" s="1"/>
  <c r="W38" i="58"/>
  <c r="V38" i="58"/>
  <c r="U38" i="58"/>
  <c r="T38" i="58"/>
  <c r="S38" i="58"/>
  <c r="R38" i="58"/>
  <c r="O38" i="58"/>
  <c r="Y38" i="58" s="1"/>
  <c r="N38" i="58"/>
  <c r="X38" i="58" s="1"/>
  <c r="O31" i="58" l="1"/>
  <c r="Y31" i="58" s="1"/>
  <c r="N31" i="58"/>
  <c r="S31" i="58"/>
  <c r="R31" i="58"/>
  <c r="V31" i="58"/>
  <c r="O32" i="58"/>
  <c r="N32" i="58"/>
  <c r="T32" i="58"/>
  <c r="S33" i="58"/>
  <c r="N33" i="58"/>
  <c r="X33" i="58" s="1"/>
  <c r="O33" i="58"/>
  <c r="Y33" i="58" s="1"/>
  <c r="R33" i="58"/>
  <c r="T33" i="58"/>
  <c r="U33" i="58"/>
  <c r="V33" i="58"/>
  <c r="W33" i="58"/>
  <c r="V32" i="58" l="1"/>
  <c r="U32" i="58"/>
  <c r="S32" i="58"/>
  <c r="Y32" i="58"/>
  <c r="W32" i="58"/>
  <c r="R32" i="58"/>
  <c r="U31" i="58"/>
  <c r="X31" i="58"/>
  <c r="T31" i="58"/>
  <c r="X32" i="58"/>
  <c r="W31" i="58"/>
  <c r="R30" i="58" l="1"/>
  <c r="S30" i="58"/>
  <c r="T30" i="58"/>
  <c r="U30" i="58"/>
  <c r="V30" i="58"/>
  <c r="W30" i="58"/>
  <c r="O30" i="58"/>
  <c r="Y30" i="58" s="1"/>
  <c r="Y29" i="58" s="1"/>
  <c r="X30" i="58"/>
  <c r="W63" i="58" l="1"/>
  <c r="O57" i="58"/>
  <c r="Y57" i="58" s="1"/>
  <c r="W53" i="58"/>
  <c r="W18" i="58"/>
  <c r="U18" i="58"/>
  <c r="S25" i="58"/>
  <c r="S18" i="58"/>
  <c r="N57" i="58"/>
  <c r="N53" i="58"/>
  <c r="N52" i="58"/>
  <c r="N27" i="58"/>
  <c r="N24" i="58"/>
  <c r="N23" i="58"/>
  <c r="N18" i="58"/>
  <c r="AB22" i="58"/>
  <c r="V73" i="58"/>
  <c r="T73" i="58"/>
  <c r="R73" i="58"/>
  <c r="R52" i="58"/>
  <c r="R23" i="58"/>
  <c r="W64" i="58"/>
  <c r="X58" i="58"/>
  <c r="V64" i="58"/>
  <c r="R64" i="58"/>
  <c r="R25" i="58"/>
  <c r="T25" i="58"/>
  <c r="AB55" i="58"/>
  <c r="AB38" i="58"/>
  <c r="X62" i="58"/>
  <c r="T27" i="58"/>
  <c r="R53" i="58"/>
  <c r="X18" i="58"/>
  <c r="T18" i="58"/>
  <c r="R18" i="58"/>
  <c r="X66" i="58"/>
  <c r="V57" i="58"/>
  <c r="R57" i="58"/>
  <c r="X57" i="58"/>
  <c r="T57" i="58"/>
  <c r="T63" i="58"/>
  <c r="V18" i="58"/>
  <c r="U57" i="58"/>
  <c r="Y58" i="58"/>
  <c r="Y62" i="58"/>
  <c r="O64" i="58"/>
  <c r="Y64" i="58" s="1"/>
  <c r="AB57" i="58" l="1"/>
  <c r="AB58" i="58"/>
  <c r="AB62" i="58"/>
  <c r="AB18" i="58"/>
  <c r="AB66" i="58"/>
  <c r="O23" i="58"/>
  <c r="Y23" i="58" s="1"/>
  <c r="S24" i="58"/>
  <c r="W57" i="58"/>
  <c r="W27" i="58"/>
  <c r="O24" i="58"/>
  <c r="Y24" i="58" s="1"/>
  <c r="V25" i="58"/>
  <c r="R27" i="58"/>
  <c r="S23" i="58"/>
  <c r="O25" i="58"/>
  <c r="Y25" i="58" s="1"/>
  <c r="X27" i="58"/>
  <c r="U27" i="58"/>
  <c r="V27" i="58"/>
  <c r="S27" i="58"/>
  <c r="X25" i="58"/>
  <c r="R67" i="58"/>
  <c r="O53" i="58"/>
  <c r="Y53" i="58" s="1"/>
  <c r="R24" i="58"/>
  <c r="T24" i="58"/>
  <c r="V24" i="58"/>
  <c r="T53" i="58"/>
  <c r="V53" i="58"/>
  <c r="O27" i="58"/>
  <c r="Y27" i="58" s="1"/>
  <c r="Y26" i="58" s="1"/>
  <c r="O52" i="58"/>
  <c r="Y52" i="58" s="1"/>
  <c r="O63" i="58"/>
  <c r="Y63" i="58" s="1"/>
  <c r="X64" i="58"/>
  <c r="X24" i="58"/>
  <c r="X53" i="58"/>
  <c r="X23" i="58"/>
  <c r="R63" i="58"/>
  <c r="T67" i="58"/>
  <c r="O18" i="58"/>
  <c r="Y18" i="58" s="1"/>
  <c r="V23" i="58"/>
  <c r="V63" i="58"/>
  <c r="W23" i="58"/>
  <c r="V67" i="58"/>
  <c r="U52" i="58"/>
  <c r="Y66" i="58"/>
  <c r="T23" i="58"/>
  <c r="X63" i="58"/>
  <c r="X67" i="58"/>
  <c r="T64" i="58"/>
  <c r="X29" i="58"/>
  <c r="X69" i="58"/>
  <c r="X52" i="58"/>
  <c r="AB48" i="58"/>
  <c r="S52" i="58"/>
  <c r="X16" i="58"/>
  <c r="T52" i="58"/>
  <c r="V52" i="58"/>
  <c r="S53" i="58"/>
  <c r="U24" i="58"/>
  <c r="W24" i="58"/>
  <c r="S57" i="58"/>
  <c r="U53" i="58"/>
  <c r="W52" i="58"/>
  <c r="U23" i="58"/>
  <c r="U25" i="58"/>
  <c r="W25" i="58"/>
  <c r="AB63" i="58" l="1"/>
  <c r="AB53" i="58"/>
  <c r="AB24" i="58"/>
  <c r="AB64" i="58"/>
  <c r="AB25" i="58"/>
  <c r="X68" i="58"/>
  <c r="AB67" i="58"/>
  <c r="AB23" i="58"/>
  <c r="AB27" i="58"/>
  <c r="Y16" i="58"/>
  <c r="Y56" i="58"/>
  <c r="Y21" i="58"/>
  <c r="Y19" i="58" s="1"/>
  <c r="X41" i="58"/>
  <c r="Y65" i="58"/>
  <c r="X21" i="58"/>
  <c r="X56" i="58"/>
  <c r="Y51" i="58"/>
  <c r="Y41" i="58"/>
  <c r="AB69" i="58"/>
  <c r="Y37" i="58"/>
  <c r="Y35" i="58" s="1"/>
  <c r="X26" i="58"/>
  <c r="AB40" i="58"/>
  <c r="X37" i="58"/>
  <c r="X35" i="58" s="1"/>
  <c r="AB52" i="58"/>
  <c r="X51" i="58"/>
  <c r="X47" i="58"/>
  <c r="X45" i="58" s="1"/>
  <c r="X65" i="58"/>
  <c r="Y49" i="58" l="1"/>
  <c r="X19" i="58"/>
  <c r="Y75" i="58"/>
  <c r="X49" i="58"/>
  <c r="AB74" i="58"/>
  <c r="Q75" i="58" l="1"/>
  <c r="Y76" i="58"/>
  <c r="AB76" i="58"/>
  <c r="Q76" i="58" l="1"/>
  <c r="Y77" i="58"/>
  <c r="Y73" i="58"/>
  <c r="Y71" i="58" s="1"/>
  <c r="AC74" i="58"/>
  <c r="AB77" i="58"/>
  <c r="Q77" i="58" l="1"/>
  <c r="Y79" i="58"/>
  <c r="Y83" i="58" s="1"/>
  <c r="AC76" i="58"/>
  <c r="X73" i="58"/>
  <c r="AC77" i="58"/>
  <c r="Y80" i="58" l="1"/>
  <c r="AB80" i="58"/>
  <c r="AB79" i="58"/>
  <c r="X71" i="58"/>
  <c r="Q79" i="58" s="1"/>
  <c r="Q80" i="58" l="1"/>
  <c r="Q83" i="58"/>
  <c r="Y81" i="58"/>
  <c r="Y84" i="58"/>
  <c r="Y85" i="58" s="1"/>
  <c r="AB81" i="58"/>
  <c r="AB85" i="58" s="1"/>
  <c r="Q81" i="58" l="1"/>
  <c r="Q84" i="58"/>
  <c r="Q85" i="58" s="1"/>
  <c r="Z28" i="58"/>
  <c r="Z34" i="58"/>
  <c r="Z70" i="58"/>
  <c r="Z59" i="58"/>
  <c r="Z60" i="58"/>
  <c r="Z61" i="58"/>
  <c r="Z54" i="58"/>
  <c r="Z55" i="58"/>
  <c r="Z44" i="58"/>
  <c r="Z43" i="58" s="1"/>
  <c r="Z41" i="58" s="1"/>
  <c r="Z48" i="58"/>
  <c r="Z47" i="58" s="1"/>
  <c r="Z45" i="58" s="1"/>
  <c r="Z38" i="58"/>
  <c r="Z39" i="58"/>
  <c r="Z40" i="58"/>
  <c r="Z33" i="58"/>
  <c r="Z32" i="58"/>
  <c r="Z31" i="58"/>
  <c r="Z30" i="58"/>
  <c r="Z57" i="58"/>
  <c r="Z58" i="58"/>
  <c r="Z18" i="58"/>
  <c r="Z16" i="58" s="1"/>
  <c r="Z66" i="58"/>
  <c r="Z65" i="58" s="1"/>
  <c r="Z62" i="58"/>
  <c r="Z53" i="58"/>
  <c r="Z24" i="58"/>
  <c r="Z27" i="58"/>
  <c r="Z26" i="58" s="1"/>
  <c r="Z25" i="58"/>
  <c r="Z67" i="58"/>
  <c r="Z52" i="58"/>
  <c r="Z51" i="58" s="1"/>
  <c r="Z63" i="58"/>
  <c r="Z69" i="58"/>
  <c r="Z64" i="58"/>
  <c r="Z23" i="58"/>
  <c r="Z73" i="58"/>
  <c r="Z71" i="58" s="1"/>
  <c r="Z79" i="58" s="1"/>
  <c r="Z68" i="58" l="1"/>
  <c r="Z56" i="58"/>
  <c r="Z49" i="58"/>
  <c r="Z21" i="58"/>
  <c r="X88" i="58"/>
  <c r="X89" i="58" s="1"/>
  <c r="Z29" i="58"/>
  <c r="Z37" i="58"/>
  <c r="Z35" i="58" s="1"/>
  <c r="Z19" i="58" l="1"/>
  <c r="Z75" i="58"/>
  <c r="Z83" i="58" s="1"/>
</calcChain>
</file>

<file path=xl/comments1.xml><?xml version="1.0" encoding="utf-8"?>
<comments xmlns="http://schemas.openxmlformats.org/spreadsheetml/2006/main">
  <authors>
    <author>Angela Shimabukuro</author>
  </authors>
  <commentList>
    <comment ref="O40" authorId="0">
      <text>
        <r>
          <rPr>
            <b/>
            <sz val="14"/>
            <color indexed="81"/>
            <rFont val="Tahoma"/>
            <family val="2"/>
          </rPr>
          <t>Angela Shimabukuro: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Somatória na planilha original era de 28,92
</t>
        </r>
      </text>
    </comment>
  </commentList>
</comments>
</file>

<file path=xl/sharedStrings.xml><?xml version="1.0" encoding="utf-8"?>
<sst xmlns="http://schemas.openxmlformats.org/spreadsheetml/2006/main" count="261" uniqueCount="162">
  <si>
    <t>M2</t>
  </si>
  <si>
    <t>1.1</t>
  </si>
  <si>
    <t>2.1</t>
  </si>
  <si>
    <t>2.2</t>
  </si>
  <si>
    <t>TOTAL GERAL</t>
  </si>
  <si>
    <t>ITEM</t>
  </si>
  <si>
    <t>2.1.1</t>
  </si>
  <si>
    <t>2.1.2</t>
  </si>
  <si>
    <t>2.1.3</t>
  </si>
  <si>
    <t>2.2.1</t>
  </si>
  <si>
    <t>2.2.2</t>
  </si>
  <si>
    <t>3.1</t>
  </si>
  <si>
    <t>3.1.1</t>
  </si>
  <si>
    <t>3.1.2</t>
  </si>
  <si>
    <t>INSTALAÇÕES ELÉTRICAS</t>
  </si>
  <si>
    <t>4.1</t>
  </si>
  <si>
    <t>5.1</t>
  </si>
  <si>
    <t>5.2</t>
  </si>
  <si>
    <t>2.3</t>
  </si>
  <si>
    <t>3.1.3</t>
  </si>
  <si>
    <t>4.1.1</t>
  </si>
  <si>
    <t>4.3</t>
  </si>
  <si>
    <t>UN</t>
  </si>
  <si>
    <t>M</t>
  </si>
  <si>
    <t>%</t>
  </si>
  <si>
    <t>PROJETOS</t>
  </si>
  <si>
    <t>M3</t>
  </si>
  <si>
    <t>6.1</t>
  </si>
  <si>
    <t>6.2</t>
  </si>
  <si>
    <t>6.3</t>
  </si>
  <si>
    <t>MOBILIZAÇÃO</t>
  </si>
  <si>
    <t>DESMOBILIZAÇÃO</t>
  </si>
  <si>
    <t>7.1</t>
  </si>
  <si>
    <t>UNID.</t>
  </si>
  <si>
    <t>PROTEÇÃO E SINALIZAÇÃO</t>
  </si>
  <si>
    <t>DESCRIÇÃO DOS SERVIÇOS</t>
  </si>
  <si>
    <t>MINISTÉRIO DA EDUCAÇÃO</t>
  </si>
  <si>
    <t>FUNDAÇÃO UNIVERSIDADE FEDERAL DO ABC</t>
  </si>
  <si>
    <t>SUPERINTENDÊNCIA DE OBRAS</t>
  </si>
  <si>
    <t xml:space="preserve">UN </t>
  </si>
  <si>
    <t>PLACA DE OBRA EM CHAPA DE AÇO GALVANIZADO - FORNECIMENTO E INSTALAÇÃO</t>
  </si>
  <si>
    <t>MATERIAL</t>
  </si>
  <si>
    <t>MDO</t>
  </si>
  <si>
    <t>EQUIP.</t>
  </si>
  <si>
    <t>TOTAL</t>
  </si>
  <si>
    <t>QUANTIDADE</t>
  </si>
  <si>
    <t>BDI</t>
  </si>
  <si>
    <t>TOTAL BDI</t>
  </si>
  <si>
    <t>CANTEIRO DE OBRAS - INSTALAÇÕES PROVISÓRIAS</t>
  </si>
  <si>
    <t>SERVIÇOS PRELIMINARES E SERVIÇOS TÉCNICOS</t>
  </si>
  <si>
    <t>itens iniciais</t>
  </si>
  <si>
    <t>itens corrigidos</t>
  </si>
  <si>
    <t>2.3.1</t>
  </si>
  <si>
    <t>2.3.2</t>
  </si>
  <si>
    <t>2.3.3</t>
  </si>
  <si>
    <t>COD.   SINAPI</t>
  </si>
  <si>
    <t>COMP. SINAPI</t>
  </si>
  <si>
    <t>5.1.1</t>
  </si>
  <si>
    <t>5.1.2</t>
  </si>
  <si>
    <t>6.1.1</t>
  </si>
  <si>
    <t>6.1.2</t>
  </si>
  <si>
    <t xml:space="preserve">LOCACAO DE CONTAINER 2,30  X  6,00 M, ALT. 2,50 M, COM 1 SANITARIO, PARA ESCRITORIO, COMPLETO, SEM DIVISORIAS INTERNAS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</si>
  <si>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6.2.1</t>
  </si>
  <si>
    <t>6.2.2</t>
  </si>
  <si>
    <t>6.2.3</t>
  </si>
  <si>
    <t>6.2.4</t>
  </si>
  <si>
    <t>6.3.1</t>
  </si>
  <si>
    <t>6.1.3</t>
  </si>
  <si>
    <t>6.1.4</t>
  </si>
  <si>
    <t>6.3.2</t>
  </si>
  <si>
    <t>6.2.5</t>
  </si>
  <si>
    <t>6.2.6</t>
  </si>
  <si>
    <t>COMPO</t>
  </si>
  <si>
    <t>6.2.7</t>
  </si>
  <si>
    <t>OK</t>
  </si>
  <si>
    <t>ADMINISTRAÇÃO LOCAL</t>
  </si>
  <si>
    <t>C.SINAPI / DNIT</t>
  </si>
  <si>
    <t>CUSTOS UNITÁRIOS  (R$)</t>
  </si>
  <si>
    <t>ANEXO VIII - MODELO PLANILHA DE PREÇOS</t>
  </si>
  <si>
    <t>PROJETO EXECUTIVO DE SISTEMA DE PROTEÇÃO CONTRA DESCARGAS ATMOSFÉRICAS (SPDA)</t>
  </si>
  <si>
    <t>LAUDO TÉCNICO SPDA CONFORME NBR-5419</t>
  </si>
  <si>
    <t>REMOÇÃO DE ENTULHO COM CAÇAMBA METÁLICA, INCLUSIVE CARGA MANUAL E DESCARGA EM BOTA-FORA</t>
  </si>
  <si>
    <t>2.3.4</t>
  </si>
  <si>
    <t>2.3.5</t>
  </si>
  <si>
    <t xml:space="preserve">REMOÇÃO DE CAPTOR DE PÁRA-RAIOS - TIPO FRANKLIN </t>
  </si>
  <si>
    <t>REMOÇÃO DE BASE E HASTE DE PÁRA-RAIOS</t>
  </si>
  <si>
    <t>CDHU    04.30.020   BOLETIM 186</t>
  </si>
  <si>
    <t>REMOÇÃO DE CALHA OU RUFO</t>
  </si>
  <si>
    <t>DEMOLIÇÃO / REMOÇÃO</t>
  </si>
  <si>
    <t>MOVIMENTO DE TERRA</t>
  </si>
  <si>
    <t>ESCAVAÇÃO, REATERRO, REASSENTAMENTOS</t>
  </si>
  <si>
    <t>REVESTIMENTO</t>
  </si>
  <si>
    <t>REVESTIMENTO PISO</t>
  </si>
  <si>
    <t>COBERTURA</t>
  </si>
  <si>
    <t>ACESSÓRIOS E COMPLEMENTO</t>
  </si>
  <si>
    <t>ELETRODUTOS E ACESSÓRIOS</t>
  </si>
  <si>
    <t xml:space="preserve">ELETRODUTO RÍGIDO ROSCÁVEL, PVC, DN 32 MM (1"), PARA CIRCUITOS TERMINAIS, INSTALADA EM PAREDE - FORNECIMENTO E INSTALAÇÃO </t>
  </si>
  <si>
    <t>SISTEMA DE ATERRAMENTO</t>
  </si>
  <si>
    <t>CAIXA DE INSPEÇÃO</t>
  </si>
  <si>
    <t>CORDOALHA DE COBRE NU #35 MM2, NÃO-ENTERRADA, COM ISOLADOR E TERMINAIS- FORNECIMENTO E INSTALAÇÃO</t>
  </si>
  <si>
    <t>6.2.8</t>
  </si>
  <si>
    <t>SUBTOTAL 1 - itens 1 a 6</t>
  </si>
  <si>
    <t>SUBTOTAL 2 - item 7</t>
  </si>
  <si>
    <t>6.4</t>
  </si>
  <si>
    <t>6.4.1</t>
  </si>
  <si>
    <t>ADMINISTRAÇÃO LOCAL DA OBRA -  SOBRE OS ITENS 1 A 6</t>
  </si>
  <si>
    <t>TOTAL - itens 1 a 7</t>
  </si>
  <si>
    <t>PREENCHER DESCONTO A SER APLICADO (EM PERCENTUAL):</t>
  </si>
  <si>
    <t>SERVIÇOS DIVERSOS</t>
  </si>
  <si>
    <t>6.4.2</t>
  </si>
  <si>
    <t>COMPOSIÇÃO  SINAPI     97629</t>
  </si>
  <si>
    <t xml:space="preserve">          SIURB          01.01.07 </t>
  </si>
  <si>
    <t xml:space="preserve">          SIURB          09.53.10 </t>
  </si>
  <si>
    <t xml:space="preserve">          SIURB          09.53.20 </t>
  </si>
  <si>
    <t xml:space="preserve"> SINAPI  93358 </t>
  </si>
  <si>
    <t xml:space="preserve">C. SINAPI 101862 </t>
  </si>
  <si>
    <t xml:space="preserve">SINAPI 94996 </t>
  </si>
  <si>
    <t>C. SINAPI 101979</t>
  </si>
  <si>
    <t xml:space="preserve">SINAPI 91880 </t>
  </si>
  <si>
    <t>SINAPI 96977</t>
  </si>
  <si>
    <t xml:space="preserve">       SIURB         09-80-23 </t>
  </si>
  <si>
    <t xml:space="preserve">FDE-SP  4.80.68 </t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</si>
  <si>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0"/>
        <rFont val="Arial"/>
        <family val="2"/>
      </rPr>
      <t xml:space="preserve"> X MÊS</t>
    </r>
  </si>
  <si>
    <t xml:space="preserve">COMPOSIÇÃO SINAPI  CP-6 </t>
  </si>
  <si>
    <t>SINAPI  10775</t>
  </si>
  <si>
    <t>ESCAVAÇÃO MANUAL DE VALA COM PROFUNDIDADE MENOR OU IGUAL A 1,30M, COM APROVEITAMENTO DE MATERIAL</t>
  </si>
  <si>
    <t>REATERRO MANUAL APILOADO COM SOQUETE COM APROVEITAMENTO DE MATERIAL EXISTENTE</t>
  </si>
  <si>
    <t xml:space="preserve">   SINAPI    96995</t>
  </si>
  <si>
    <t>EXECUÇÃO DE PASSEIO (CALÇADA) OU PISO DE CONCRETO COM CONCRETO MOLDADO IN LOCO, FEITO EM OBRA, ACABAMENTO CONVENCIONAL, ESPESSURA 6 CM, ARMADO.</t>
  </si>
  <si>
    <t xml:space="preserve">CHAPIM (RUFO CAPA) EM AÇO GALVANIZADO, CORTE 33 - FORNECIMENTO E INSTALAÇÃO
</t>
  </si>
  <si>
    <t xml:space="preserve">  SINAPI    95744</t>
  </si>
  <si>
    <t xml:space="preserve">  SINAPI   91872 </t>
  </si>
  <si>
    <t>CDHU 42.05.070 BOLETIM 186</t>
  </si>
  <si>
    <t>CDHU 42.01.086 BOLETIM 186</t>
  </si>
  <si>
    <t xml:space="preserve">       SIURB         09.11.05</t>
  </si>
  <si>
    <t xml:space="preserve">       SIURB         09.11.14</t>
  </si>
  <si>
    <t>REASSENTAMENTO DE BLOCOS RETANGULAR PARA PISO INTERTRAVADO, ESPESSURA DE 6 CM, EM CALÇADA, COM REAPROVEITAMENTO DOS BLOCOS RETANGULAR - INCLUSO RETIRADA E COLOCAÇÃO DO MATERIAL</t>
  </si>
  <si>
    <t>CURVA 90 GRAUS PARA ELETRODUTO, PVC, SOLDÁVEL, DN 32 MM (1"), APARENTE, INSTALADA EM PAREDE - FORNECIMENTO E INSTALAÇÃO</t>
  </si>
  <si>
    <t>CURVA DE ALUMÍNIO 7/8" X 1/8" X 300 MM- REF.: TERMOTÉCNICA  TEL-781; RAYCON DR-138 OU EQUIVALENTE, COM SUPORTE FIXAÇÃO, COM BASE PLANA- REF.: GELCAM SSG 04/F OU EQUIVALENTE - FORNECIMENTO E INSTALAÇÃO</t>
  </si>
  <si>
    <t>LUVA PARA ELETRODUTO, PVC, SOLDÁVEL, DN 32 MM (1"), APARENTE, INSTALADA EM PAREDE - FORNECIMENTO E INSTALAÇÃO</t>
  </si>
  <si>
    <t>BARRA CHATA DE ALUMÍNIO TIPO FITA 1/8" X 7/8". REF.: TERMOTÉCNICA TEL-771 COM SUPORTE FIXAÇÃO, COM BASE PLANA-REF.GELCAM  SSG 04/F OU EQUIVALENTE - FORNECIMENTO E INSTALAÇÃO</t>
  </si>
  <si>
    <t>CORDOALHA DE COBRE NU 50 MM2, ENTERRADA, SEM ISOLADOR - FORNECIMENTO E INSTALAÇÃO</t>
  </si>
  <si>
    <t>TERMINAL OU CONECTOR DE PRESSÃO-PARA CABO 50 MM2 - FORNECIMENTO E INSTALAÇÃO</t>
  </si>
  <si>
    <t>HASTE TIPO COPPERWELD ALTA CAMADA- 5/8" X 3,00 M - FORNECIMENTO E INSTALAÇÃO (COM CONECTOR). REF..: TERMOTÉCNICA, INTELLI, MONTAL OU EQUIVALENTE TÉCNICO.</t>
  </si>
  <si>
    <t>CAPTOR TIPO TERMINAL AÉREO, H=300 MM, EM ALUMÍNIO - FORNECIMENTO E INSTALAÇÃO</t>
  </si>
  <si>
    <t>PÁRA-RAIOS TIPO "FRANKLIN", EXCLUSIVE DESCIDA E ATERRAMENTO - FORNECIMENTO E INSTALAÇÃO</t>
  </si>
  <si>
    <t>SINALIZADOR DE OBSTÁCULO DUPLO, COM CÉLULA FOTOELÉTRICA - FORNECIMENTO E INSTALAÇÃO</t>
  </si>
  <si>
    <t>CAIXA DE INSPEÇÃO DE ATERRAMENTO TIPO SUSPENSA EM PVC OU POLIPROPILENO - FORNECIMENTO E INSTALAÇÃO. .REF. :  PARATEC PRT-960, RAYCON DR-107 C, MONTAL-721B; GELCAM CAJM OU EQUIVALENTE TÉCNICO</t>
  </si>
  <si>
    <t>CAIXA DE INSPEÇÃO PARA ATERRAMENTO E PARA RAIOS, EM POLIPROPILENO, DIAMETRO INTERNO =0,3 M - FORNECIMENTO E INSTALAÇÃO COM TAMPA DE INSPEÇÃO CILÍNDRICA EM AÇO GALVANIZADO</t>
  </si>
  <si>
    <t>COMPOSIÇÃO SETOP ED-51050[C]</t>
  </si>
  <si>
    <t>COMPOSIÇÃO SINAPI 96977</t>
  </si>
  <si>
    <t>SINAPI 96973</t>
  </si>
  <si>
    <t xml:space="preserve">        SIURB          09-83-90</t>
  </si>
  <si>
    <t>COMPOSIÇÃO SINAPI 98111</t>
  </si>
  <si>
    <t>LOCAÇÃO DE ANDAIME METALICO TIPO FACHADEIRO, LARGURA 1,20M, ALTURA DA PEÇA 2,0M, INCLUINDO SAPATAS E ITENS NECESSÁRIOS A MONTAGEM- INCLUSO MONTAGEM E DESMONTAGEM</t>
  </si>
  <si>
    <t xml:space="preserve">COMPOSIÇÃO    SINAPI 00020193 </t>
  </si>
  <si>
    <t xml:space="preserve">MÊS   </t>
  </si>
  <si>
    <t>DATA-BASE: 08/2022 - DESONERADA</t>
  </si>
  <si>
    <t>DEMOLIÇÃO DE CALÇADAS, DE FORMA MECANIZADA COM MARTELETE, SEM REAPROVEITAMENTO.</t>
  </si>
  <si>
    <t>ISOLAMENTO DE OBRA COM TELA PLÁSTICA LARANJA E MADEIRA PONTALETADA H=1,05 M COM REAPROVEITAMENTO DE 5X</t>
  </si>
  <si>
    <t>PREENHCER DESCONTO A SER APLICADO (EM PERCENTUAL):</t>
  </si>
  <si>
    <t>Processo nº 23006.018510/2022-01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</si>
</sst>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  <numFmt numFmtId="167" formatCode="_(* #,##0.00_);_(* \(#,##0.00\);_(* \-??_);_(@_)"/>
    <numFmt numFmtId="168" formatCode="_(&quot;R$&quot;* #,##0.00_);_(&quot;R$&quot;* \(#,##0.00\);_(&quot;R$&quot;* &quot;-&quot;??_);_(@_)"/>
    <numFmt numFmtId="169" formatCode="_(* #,##0.0000_);_(* \(#,##0.0000\);_(* &quot;-&quot;??_);_(@_)"/>
    <numFmt numFmtId="170" formatCode="#,##0.00000"/>
    <numFmt numFmtId="171" formatCode="_-* #,##0.0000_-;\-* #,##0.0000_-;_-* &quot;-&quot;??_-;_-@_-"/>
    <numFmt numFmtId="172" formatCode="_-* #,##0.0000000_-;\-* #,##0.0000000_-;_-* &quot;-&quot;?????_-;_-@_-"/>
    <numFmt numFmtId="173" formatCode="0.000%"/>
    <numFmt numFmtId="174" formatCode="_-&quot;R$&quot;* #,##0.00_-;\-&quot;R$&quot;* #,##0.00_-;_-&quot;R$&quot;* &quot;-&quot;??_-;_-@_-"/>
    <numFmt numFmtId="175" formatCode="_-* #,##0.00000_-;\-* #,##0.00000_-;_-* &quot;-&quot;?????_-;_-@_-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sz val="16"/>
      <name val="Arial"/>
      <family val="2"/>
    </font>
    <font>
      <sz val="10"/>
      <name val="Tahoma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sz val="2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0070C0"/>
      <name val="Arial"/>
      <family val="2"/>
    </font>
    <font>
      <sz val="16"/>
      <color rgb="FF0070C0"/>
      <name val="Arial"/>
      <family val="2"/>
    </font>
    <font>
      <sz val="14"/>
      <color theme="4"/>
      <name val="Arial"/>
      <family val="2"/>
    </font>
    <font>
      <b/>
      <sz val="14"/>
      <color theme="0"/>
      <name val="Arial"/>
      <family val="2"/>
    </font>
    <font>
      <b/>
      <sz val="14"/>
      <color indexed="81"/>
      <name val="Tahoma"/>
      <family val="2"/>
    </font>
    <font>
      <sz val="12"/>
      <color indexed="81"/>
      <name val="Tahoma"/>
      <family val="2"/>
    </font>
    <font>
      <vertAlign val="superscript"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mediumGray">
        <fgColor indexed="42"/>
        <b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/>
      <right style="medium">
        <color indexed="9"/>
      </right>
      <top/>
      <bottom style="medium">
        <color indexed="64"/>
      </bottom>
      <diagonal/>
    </border>
    <border>
      <left style="medium">
        <color indexed="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9"/>
      </left>
      <right/>
      <top style="medium">
        <color indexed="9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9"/>
      </bottom>
      <diagonal/>
    </border>
    <border>
      <left/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/>
      <top style="medium">
        <color indexed="64"/>
      </top>
      <bottom style="medium">
        <color indexed="9"/>
      </bottom>
      <diagonal/>
    </border>
  </borders>
  <cellStyleXfs count="33">
    <xf numFmtId="0" fontId="0" fillId="0" borderId="0"/>
    <xf numFmtId="0" fontId="14" fillId="0" borderId="0"/>
    <xf numFmtId="0" fontId="14" fillId="0" borderId="0"/>
    <xf numFmtId="0" fontId="8" fillId="0" borderId="0"/>
    <xf numFmtId="0" fontId="4" fillId="0" borderId="0"/>
    <xf numFmtId="0" fontId="4" fillId="0" borderId="0"/>
    <xf numFmtId="167" fontId="13" fillId="0" borderId="0" applyFill="0" applyBorder="0" applyAlignment="0" applyProtection="0"/>
    <xf numFmtId="168" fontId="13" fillId="0" borderId="0" applyFont="0" applyFill="0" applyBorder="0" applyAlignment="0" applyProtection="0"/>
    <xf numFmtId="0" fontId="9" fillId="0" borderId="0"/>
    <xf numFmtId="0" fontId="23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9" fillId="0" borderId="0"/>
    <xf numFmtId="0" fontId="19" fillId="0" borderId="0"/>
    <xf numFmtId="0" fontId="4" fillId="0" borderId="0"/>
    <xf numFmtId="0" fontId="22" fillId="0" borderId="0"/>
    <xf numFmtId="0" fontId="4" fillId="0" borderId="0"/>
    <xf numFmtId="0" fontId="19" fillId="0" borderId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53">
    <xf numFmtId="0" fontId="0" fillId="0" borderId="0" xfId="0"/>
    <xf numFmtId="165" fontId="7" fillId="0" borderId="15" xfId="27" applyFont="1" applyFill="1" applyBorder="1" applyAlignment="1" applyProtection="1">
      <alignment horizontal="center" vertical="center"/>
      <protection hidden="1"/>
    </xf>
    <xf numFmtId="165" fontId="7" fillId="0" borderId="42" xfId="27" applyFont="1" applyFill="1" applyBorder="1" applyAlignment="1" applyProtection="1">
      <alignment horizontal="center" vertical="center"/>
      <protection hidden="1"/>
    </xf>
    <xf numFmtId="10" fontId="5" fillId="0" borderId="16" xfId="22" applyNumberFormat="1" applyFont="1" applyFill="1" applyBorder="1" applyAlignment="1" applyProtection="1">
      <alignment horizontal="center" vertical="center"/>
      <protection hidden="1"/>
    </xf>
    <xf numFmtId="165" fontId="7" fillId="0" borderId="45" xfId="27" applyFont="1" applyFill="1" applyBorder="1" applyAlignment="1" applyProtection="1">
      <alignment horizontal="center" vertical="center"/>
      <protection hidden="1"/>
    </xf>
    <xf numFmtId="165" fontId="16" fillId="3" borderId="15" xfId="27" applyFont="1" applyFill="1" applyBorder="1" applyAlignment="1" applyProtection="1">
      <alignment horizontal="center" vertical="center"/>
      <protection hidden="1"/>
    </xf>
    <xf numFmtId="165" fontId="16" fillId="3" borderId="45" xfId="27" applyFont="1" applyFill="1" applyBorder="1" applyAlignment="1" applyProtection="1">
      <alignment horizontal="center" vertical="center"/>
      <protection hidden="1"/>
    </xf>
    <xf numFmtId="165" fontId="16" fillId="3" borderId="16" xfId="27" applyFont="1" applyFill="1" applyBorder="1" applyAlignment="1" applyProtection="1">
      <alignment horizontal="center" vertical="center"/>
      <protection hidden="1"/>
    </xf>
    <xf numFmtId="165" fontId="16" fillId="3" borderId="3" xfId="27" applyFont="1" applyFill="1" applyBorder="1" applyAlignment="1" applyProtection="1">
      <alignment horizontal="center" vertical="center"/>
      <protection hidden="1"/>
    </xf>
    <xf numFmtId="165" fontId="16" fillId="3" borderId="42" xfId="27" applyFont="1" applyFill="1" applyBorder="1" applyAlignment="1" applyProtection="1">
      <alignment horizontal="center" vertical="center"/>
      <protection hidden="1"/>
    </xf>
    <xf numFmtId="165" fontId="16" fillId="3" borderId="15" xfId="27" applyFont="1" applyFill="1" applyBorder="1" applyAlignment="1" applyProtection="1">
      <alignment vertical="center"/>
      <protection hidden="1"/>
    </xf>
    <xf numFmtId="10" fontId="6" fillId="5" borderId="16" xfId="22" applyNumberFormat="1" applyFont="1" applyFill="1" applyBorder="1" applyAlignment="1" applyProtection="1">
      <alignment horizontal="center" vertical="center"/>
      <protection hidden="1"/>
    </xf>
    <xf numFmtId="165" fontId="7" fillId="0" borderId="15" xfId="27" applyFont="1" applyFill="1" applyBorder="1" applyAlignment="1" applyProtection="1">
      <alignment horizontal="center" vertical="center" wrapText="1"/>
      <protection hidden="1"/>
    </xf>
    <xf numFmtId="165" fontId="18" fillId="0" borderId="15" xfId="27" applyFont="1" applyFill="1" applyBorder="1" applyAlignment="1" applyProtection="1">
      <alignment horizontal="left" vertical="top" wrapText="1"/>
      <protection hidden="1"/>
    </xf>
    <xf numFmtId="165" fontId="7" fillId="0" borderId="16" xfId="27" applyFont="1" applyFill="1" applyBorder="1" applyAlignment="1" applyProtection="1">
      <alignment horizontal="center" vertical="center"/>
      <protection hidden="1"/>
    </xf>
    <xf numFmtId="165" fontId="7" fillId="0" borderId="26" xfId="27" applyFont="1" applyFill="1" applyBorder="1" applyAlignment="1" applyProtection="1">
      <alignment horizontal="center" vertical="center"/>
      <protection hidden="1"/>
    </xf>
    <xf numFmtId="10" fontId="5" fillId="0" borderId="27" xfId="22" applyNumberFormat="1" applyFont="1" applyFill="1" applyBorder="1" applyAlignment="1" applyProtection="1">
      <alignment horizontal="center" vertical="center"/>
      <protection hidden="1"/>
    </xf>
    <xf numFmtId="10" fontId="32" fillId="9" borderId="0" xfId="23" applyNumberFormat="1" applyFont="1" applyFill="1" applyBorder="1" applyAlignment="1" applyProtection="1">
      <alignment horizontal="right" vertical="center" wrapText="1"/>
      <protection locked="0" hidden="1"/>
    </xf>
    <xf numFmtId="0" fontId="21" fillId="7" borderId="1" xfId="0" applyFont="1" applyFill="1" applyBorder="1" applyAlignment="1" applyProtection="1">
      <alignment vertical="top"/>
      <protection hidden="1"/>
    </xf>
    <xf numFmtId="0" fontId="26" fillId="8" borderId="1" xfId="0" applyFont="1" applyFill="1" applyBorder="1" applyAlignment="1" applyProtection="1">
      <alignment vertical="top"/>
      <protection hidden="1"/>
    </xf>
    <xf numFmtId="0" fontId="26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18" fillId="0" borderId="0" xfId="0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5" fontId="7" fillId="0" borderId="0" xfId="27" applyFont="1" applyAlignment="1" applyProtection="1">
      <alignment horizontal="center" vertical="top"/>
      <protection hidden="1"/>
    </xf>
    <xf numFmtId="165" fontId="24" fillId="0" borderId="0" xfId="27" applyFont="1" applyAlignment="1" applyProtection="1">
      <alignment horizontal="center" vertical="top"/>
      <protection hidden="1"/>
    </xf>
    <xf numFmtId="0" fontId="7" fillId="0" borderId="0" xfId="0" applyFont="1" applyAlignment="1" applyProtection="1">
      <alignment vertical="top"/>
      <protection hidden="1"/>
    </xf>
    <xf numFmtId="43" fontId="7" fillId="0" borderId="0" xfId="0" applyNumberFormat="1" applyFont="1" applyAlignment="1" applyProtection="1">
      <alignment vertical="top"/>
      <protection hidden="1"/>
    </xf>
    <xf numFmtId="10" fontId="5" fillId="0" borderId="0" xfId="22" applyNumberFormat="1" applyFont="1" applyAlignment="1" applyProtection="1">
      <alignment horizontal="center" vertical="top"/>
      <protection hidden="1"/>
    </xf>
    <xf numFmtId="170" fontId="29" fillId="0" borderId="0" xfId="0" applyNumberFormat="1" applyFont="1" applyAlignment="1" applyProtection="1">
      <alignment horizontal="right" vertical="center"/>
      <protection hidden="1"/>
    </xf>
    <xf numFmtId="0" fontId="29" fillId="0" borderId="0" xfId="0" applyFont="1" applyAlignment="1" applyProtection="1">
      <alignment vertical="top"/>
      <protection hidden="1"/>
    </xf>
    <xf numFmtId="165" fontId="18" fillId="0" borderId="0" xfId="27" applyFont="1" applyAlignment="1" applyProtection="1">
      <alignment horizontal="left" vertical="top"/>
      <protection hidden="1"/>
    </xf>
    <xf numFmtId="164" fontId="7" fillId="0" borderId="0" xfId="10" applyFont="1" applyAlignment="1" applyProtection="1">
      <alignment horizontal="center" vertical="center"/>
      <protection hidden="1"/>
    </xf>
    <xf numFmtId="166" fontId="7" fillId="0" borderId="0" xfId="22" applyNumberFormat="1" applyFont="1" applyAlignment="1" applyProtection="1">
      <alignment horizontal="center" vertical="top"/>
      <protection hidden="1"/>
    </xf>
    <xf numFmtId="0" fontId="21" fillId="7" borderId="1" xfId="0" applyFont="1" applyFill="1" applyBorder="1" applyAlignment="1" applyProtection="1">
      <alignment vertical="center"/>
      <protection hidden="1"/>
    </xf>
    <xf numFmtId="0" fontId="26" fillId="8" borderId="1" xfId="0" applyFont="1" applyFill="1" applyBorder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15" fillId="6" borderId="0" xfId="18" applyFont="1" applyFill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4" fontId="29" fillId="0" borderId="0" xfId="0" applyNumberFormat="1" applyFont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170" fontId="29" fillId="0" borderId="0" xfId="0" applyNumberFormat="1" applyFont="1" applyFill="1" applyBorder="1" applyAlignment="1" applyProtection="1">
      <alignment horizontal="right" vertical="center"/>
      <protection hidden="1"/>
    </xf>
    <xf numFmtId="4" fontId="29" fillId="0" borderId="0" xfId="0" applyNumberFormat="1" applyFont="1" applyBorder="1" applyAlignment="1" applyProtection="1">
      <alignment vertical="center"/>
      <protection hidden="1"/>
    </xf>
    <xf numFmtId="10" fontId="32" fillId="9" borderId="0" xfId="22" applyNumberFormat="1" applyFont="1" applyFill="1" applyBorder="1" applyAlignment="1" applyProtection="1">
      <alignment horizontal="right" vertical="center" wrapText="1"/>
      <protection hidden="1"/>
    </xf>
    <xf numFmtId="165" fontId="27" fillId="0" borderId="37" xfId="27" applyFont="1" applyFill="1" applyBorder="1" applyAlignment="1" applyProtection="1">
      <alignment horizontal="center" vertical="center" wrapText="1"/>
      <protection hidden="1"/>
    </xf>
    <xf numFmtId="165" fontId="25" fillId="3" borderId="6" xfId="27" applyFont="1" applyFill="1" applyBorder="1" applyAlignment="1" applyProtection="1">
      <alignment horizontal="center" vertical="center" wrapText="1"/>
      <protection hidden="1"/>
    </xf>
    <xf numFmtId="165" fontId="6" fillId="3" borderId="6" xfId="27" applyFont="1" applyFill="1" applyBorder="1" applyAlignment="1" applyProtection="1">
      <alignment horizontal="center" vertical="center" wrapText="1"/>
      <protection hidden="1"/>
    </xf>
    <xf numFmtId="165" fontId="6" fillId="3" borderId="38" xfId="27" applyFont="1" applyFill="1" applyBorder="1" applyAlignment="1" applyProtection="1">
      <alignment horizontal="center" vertical="center" wrapText="1"/>
      <protection hidden="1"/>
    </xf>
    <xf numFmtId="165" fontId="25" fillId="3" borderId="38" xfId="27" applyFont="1" applyFill="1" applyBorder="1" applyAlignment="1" applyProtection="1">
      <alignment horizontal="center" vertical="center" wrapText="1"/>
      <protection hidden="1"/>
    </xf>
    <xf numFmtId="165" fontId="6" fillId="3" borderId="49" xfId="27" applyFont="1" applyFill="1" applyBorder="1" applyAlignment="1" applyProtection="1">
      <alignment horizontal="center" vertical="center" wrapText="1"/>
      <protection hidden="1"/>
    </xf>
    <xf numFmtId="165" fontId="6" fillId="0" borderId="37" xfId="27" applyFont="1" applyFill="1" applyBorder="1" applyAlignment="1" applyProtection="1">
      <alignment horizontal="center" vertical="center" wrapText="1"/>
      <protection hidden="1"/>
    </xf>
    <xf numFmtId="164" fontId="6" fillId="3" borderId="6" xfId="10" applyFont="1" applyFill="1" applyBorder="1" applyAlignment="1" applyProtection="1">
      <alignment horizontal="center" vertical="center" wrapText="1"/>
      <protection hidden="1"/>
    </xf>
    <xf numFmtId="164" fontId="27" fillId="3" borderId="6" xfId="10" applyFont="1" applyFill="1" applyBorder="1" applyAlignment="1" applyProtection="1">
      <alignment horizontal="center" vertical="center" wrapText="1"/>
      <protection hidden="1"/>
    </xf>
    <xf numFmtId="164" fontId="27" fillId="3" borderId="7" xfId="10" applyFont="1" applyFill="1" applyBorder="1" applyAlignment="1" applyProtection="1">
      <alignment horizontal="center" vertical="center" wrapText="1"/>
      <protection hidden="1"/>
    </xf>
    <xf numFmtId="10" fontId="6" fillId="3" borderId="8" xfId="22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top" wrapText="1"/>
      <protection hidden="1"/>
    </xf>
    <xf numFmtId="165" fontId="7" fillId="0" borderId="0" xfId="27" applyFont="1" applyBorder="1" applyAlignment="1" applyProtection="1">
      <alignment horizontal="center" vertical="top"/>
      <protection hidden="1"/>
    </xf>
    <xf numFmtId="165" fontId="24" fillId="0" borderId="0" xfId="27" applyFont="1" applyFill="1" applyBorder="1" applyAlignment="1" applyProtection="1">
      <alignment horizontal="center" vertical="top"/>
      <protection hidden="1"/>
    </xf>
    <xf numFmtId="10" fontId="5" fillId="0" borderId="0" xfId="22" applyNumberFormat="1" applyFont="1" applyBorder="1" applyAlignment="1" applyProtection="1">
      <alignment horizontal="center" vertical="top"/>
      <protection hidden="1"/>
    </xf>
    <xf numFmtId="0" fontId="21" fillId="2" borderId="1" xfId="0" applyFont="1" applyFill="1" applyBorder="1" applyAlignment="1" applyProtection="1">
      <alignment horizontal="center" vertical="top"/>
      <protection hidden="1"/>
    </xf>
    <xf numFmtId="0" fontId="26" fillId="2" borderId="1" xfId="0" applyFont="1" applyFill="1" applyBorder="1" applyAlignment="1" applyProtection="1">
      <alignment horizontal="center" vertical="top"/>
      <protection hidden="1"/>
    </xf>
    <xf numFmtId="0" fontId="26" fillId="0" borderId="0" xfId="0" applyFont="1" applyAlignment="1" applyProtection="1">
      <alignment horizontal="center" vertical="top"/>
      <protection hidden="1"/>
    </xf>
    <xf numFmtId="0" fontId="16" fillId="4" borderId="9" xfId="0" applyFont="1" applyFill="1" applyBorder="1" applyAlignment="1" applyProtection="1">
      <alignment horizontal="center" vertical="top"/>
      <protection hidden="1"/>
    </xf>
    <xf numFmtId="0" fontId="16" fillId="4" borderId="29" xfId="0" applyFont="1" applyFill="1" applyBorder="1" applyAlignment="1" applyProtection="1">
      <alignment horizontal="right" vertical="top" wrapText="1"/>
      <protection hidden="1"/>
    </xf>
    <xf numFmtId="0" fontId="20" fillId="4" borderId="10" xfId="27" applyNumberFormat="1" applyFont="1" applyFill="1" applyBorder="1" applyAlignment="1" applyProtection="1">
      <alignment horizontal="left" vertical="top"/>
      <protection hidden="1"/>
    </xf>
    <xf numFmtId="164" fontId="16" fillId="4" borderId="10" xfId="10" applyFont="1" applyFill="1" applyBorder="1" applyAlignment="1" applyProtection="1">
      <alignment horizontal="center" vertical="center"/>
      <protection hidden="1"/>
    </xf>
    <xf numFmtId="165" fontId="16" fillId="4" borderId="10" xfId="27" applyFont="1" applyFill="1" applyBorder="1" applyAlignment="1" applyProtection="1">
      <alignment horizontal="center" vertical="center"/>
      <protection hidden="1"/>
    </xf>
    <xf numFmtId="165" fontId="16" fillId="4" borderId="39" xfId="27" applyFont="1" applyFill="1" applyBorder="1" applyAlignment="1" applyProtection="1">
      <alignment horizontal="center" vertical="center"/>
      <protection hidden="1"/>
    </xf>
    <xf numFmtId="165" fontId="16" fillId="4" borderId="11" xfId="27" applyFont="1" applyFill="1" applyBorder="1" applyAlignment="1" applyProtection="1">
      <alignment horizontal="center" vertical="center"/>
      <protection hidden="1"/>
    </xf>
    <xf numFmtId="165" fontId="27" fillId="0" borderId="37" xfId="27" applyFont="1" applyFill="1" applyBorder="1" applyAlignment="1" applyProtection="1">
      <alignment horizontal="center" vertical="center"/>
      <protection hidden="1"/>
    </xf>
    <xf numFmtId="165" fontId="16" fillId="4" borderId="2" xfId="27" applyFont="1" applyFill="1" applyBorder="1" applyAlignment="1" applyProtection="1">
      <alignment horizontal="center" vertical="center"/>
      <protection hidden="1"/>
    </xf>
    <xf numFmtId="165" fontId="16" fillId="4" borderId="10" xfId="27" applyFont="1" applyFill="1" applyBorder="1" applyAlignment="1" applyProtection="1">
      <alignment vertical="center"/>
      <protection hidden="1"/>
    </xf>
    <xf numFmtId="10" fontId="6" fillId="4" borderId="11" xfId="22" applyNumberFormat="1" applyFont="1" applyFill="1" applyBorder="1" applyAlignment="1" applyProtection="1">
      <alignment horizontal="center" vertical="center"/>
      <protection hidden="1"/>
    </xf>
    <xf numFmtId="4" fontId="29" fillId="0" borderId="0" xfId="0" applyNumberFormat="1" applyFont="1" applyAlignment="1" applyProtection="1">
      <alignment horizontal="right" vertical="center"/>
      <protection hidden="1"/>
    </xf>
    <xf numFmtId="171" fontId="29" fillId="0" borderId="0" xfId="0" applyNumberFormat="1" applyFont="1" applyAlignment="1" applyProtection="1">
      <alignment vertical="top"/>
      <protection hidden="1"/>
    </xf>
    <xf numFmtId="172" fontId="7" fillId="0" borderId="0" xfId="0" applyNumberFormat="1" applyFont="1" applyAlignment="1" applyProtection="1">
      <alignment vertical="top"/>
      <protection hidden="1"/>
    </xf>
    <xf numFmtId="0" fontId="16" fillId="4" borderId="12" xfId="0" applyFont="1" applyFill="1" applyBorder="1" applyAlignment="1" applyProtection="1">
      <alignment horizontal="right" vertical="top"/>
      <protection hidden="1"/>
    </xf>
    <xf numFmtId="0" fontId="16" fillId="4" borderId="30" xfId="0" applyFont="1" applyFill="1" applyBorder="1" applyAlignment="1" applyProtection="1">
      <alignment horizontal="right" vertical="top" wrapText="1"/>
      <protection hidden="1"/>
    </xf>
    <xf numFmtId="0" fontId="20" fillId="4" borderId="13" xfId="27" applyNumberFormat="1" applyFont="1" applyFill="1" applyBorder="1" applyAlignment="1" applyProtection="1">
      <alignment horizontal="left" vertical="top"/>
      <protection hidden="1"/>
    </xf>
    <xf numFmtId="164" fontId="16" fillId="4" borderId="13" xfId="10" applyFont="1" applyFill="1" applyBorder="1" applyAlignment="1" applyProtection="1">
      <alignment horizontal="center" vertical="center"/>
      <protection hidden="1"/>
    </xf>
    <xf numFmtId="165" fontId="16" fillId="4" borderId="13" xfId="27" applyFont="1" applyFill="1" applyBorder="1" applyAlignment="1" applyProtection="1">
      <alignment horizontal="center" vertical="center"/>
      <protection hidden="1"/>
    </xf>
    <xf numFmtId="165" fontId="16" fillId="4" borderId="40" xfId="27" applyFont="1" applyFill="1" applyBorder="1" applyAlignment="1" applyProtection="1">
      <alignment horizontal="center" vertical="center"/>
      <protection hidden="1"/>
    </xf>
    <xf numFmtId="165" fontId="16" fillId="4" borderId="14" xfId="27" applyFont="1" applyFill="1" applyBorder="1" applyAlignment="1" applyProtection="1">
      <alignment horizontal="center" vertical="center"/>
      <protection hidden="1"/>
    </xf>
    <xf numFmtId="165" fontId="16" fillId="4" borderId="41" xfId="27" applyFont="1" applyFill="1" applyBorder="1" applyAlignment="1" applyProtection="1">
      <alignment horizontal="center" vertical="center"/>
      <protection hidden="1"/>
    </xf>
    <xf numFmtId="165" fontId="16" fillId="4" borderId="13" xfId="27" applyFont="1" applyFill="1" applyBorder="1" applyAlignment="1" applyProtection="1">
      <alignment vertical="center"/>
      <protection hidden="1"/>
    </xf>
    <xf numFmtId="165" fontId="16" fillId="4" borderId="40" xfId="27" applyFont="1" applyFill="1" applyBorder="1" applyAlignment="1" applyProtection="1">
      <alignment vertical="center"/>
      <protection hidden="1"/>
    </xf>
    <xf numFmtId="10" fontId="6" fillId="4" borderId="14" xfId="22" applyNumberFormat="1" applyFont="1" applyFill="1" applyBorder="1" applyAlignment="1" applyProtection="1">
      <alignment horizontal="center" vertical="center"/>
      <protection hidden="1"/>
    </xf>
    <xf numFmtId="0" fontId="7" fillId="0" borderId="23" xfId="2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 wrapText="1"/>
      <protection hidden="1"/>
    </xf>
    <xf numFmtId="0" fontId="18" fillId="0" borderId="15" xfId="20" applyFont="1" applyBorder="1" applyAlignment="1" applyProtection="1">
      <alignment horizontal="left" vertical="center" wrapText="1"/>
      <protection hidden="1"/>
    </xf>
    <xf numFmtId="164" fontId="7" fillId="0" borderId="15" xfId="10" applyFont="1" applyFill="1" applyBorder="1" applyAlignment="1" applyProtection="1">
      <alignment horizontal="center" vertical="center"/>
      <protection hidden="1"/>
    </xf>
    <xf numFmtId="44" fontId="7" fillId="0" borderId="37" xfId="27" applyNumberFormat="1" applyFont="1" applyFill="1" applyBorder="1" applyAlignment="1" applyProtection="1">
      <alignment horizontal="center" vertical="center"/>
      <protection hidden="1"/>
    </xf>
    <xf numFmtId="0" fontId="16" fillId="4" borderId="17" xfId="0" applyFont="1" applyFill="1" applyBorder="1" applyAlignment="1" applyProtection="1">
      <alignment horizontal="center" vertical="center"/>
      <protection hidden="1"/>
    </xf>
    <xf numFmtId="0" fontId="16" fillId="4" borderId="31" xfId="0" applyFont="1" applyFill="1" applyBorder="1" applyAlignment="1" applyProtection="1">
      <alignment horizontal="center" vertical="center" wrapText="1"/>
      <protection hidden="1"/>
    </xf>
    <xf numFmtId="0" fontId="20" fillId="4" borderId="18" xfId="27" applyNumberFormat="1" applyFont="1" applyFill="1" applyBorder="1" applyAlignment="1" applyProtection="1">
      <alignment horizontal="left" vertical="top"/>
      <protection hidden="1"/>
    </xf>
    <xf numFmtId="164" fontId="16" fillId="4" borderId="18" xfId="10" applyFont="1" applyFill="1" applyBorder="1" applyAlignment="1" applyProtection="1">
      <alignment horizontal="center" vertical="center"/>
      <protection hidden="1"/>
    </xf>
    <xf numFmtId="165" fontId="16" fillId="4" borderId="18" xfId="27" applyFont="1" applyFill="1" applyBorder="1" applyAlignment="1" applyProtection="1">
      <alignment horizontal="center" vertical="center"/>
      <protection hidden="1"/>
    </xf>
    <xf numFmtId="165" fontId="16" fillId="4" borderId="24" xfId="27" applyFont="1" applyFill="1" applyBorder="1" applyAlignment="1" applyProtection="1">
      <alignment horizontal="center" vertical="center"/>
      <protection hidden="1"/>
    </xf>
    <xf numFmtId="165" fontId="16" fillId="4" borderId="19" xfId="27" applyFont="1" applyFill="1" applyBorder="1" applyAlignment="1" applyProtection="1">
      <alignment horizontal="center" vertical="center"/>
      <protection hidden="1"/>
    </xf>
    <xf numFmtId="165" fontId="16" fillId="0" borderId="37" xfId="27" applyFont="1" applyFill="1" applyBorder="1" applyAlignment="1" applyProtection="1">
      <alignment horizontal="center" vertical="center"/>
      <protection hidden="1"/>
    </xf>
    <xf numFmtId="165" fontId="16" fillId="4" borderId="28" xfId="27" applyFont="1" applyFill="1" applyBorder="1" applyAlignment="1" applyProtection="1">
      <alignment horizontal="center" vertical="center"/>
      <protection hidden="1"/>
    </xf>
    <xf numFmtId="165" fontId="16" fillId="4" borderId="18" xfId="27" applyFont="1" applyFill="1" applyBorder="1" applyAlignment="1" applyProtection="1">
      <alignment vertical="center"/>
      <protection hidden="1"/>
    </xf>
    <xf numFmtId="10" fontId="6" fillId="4" borderId="19" xfId="22" applyNumberFormat="1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6" fillId="3" borderId="20" xfId="0" applyFont="1" applyFill="1" applyBorder="1" applyAlignment="1" applyProtection="1">
      <alignment horizontal="center" vertical="center"/>
      <protection hidden="1"/>
    </xf>
    <xf numFmtId="0" fontId="16" fillId="3" borderId="32" xfId="0" applyFont="1" applyFill="1" applyBorder="1" applyAlignment="1" applyProtection="1">
      <alignment horizontal="center" vertical="center" wrapText="1"/>
      <protection hidden="1"/>
    </xf>
    <xf numFmtId="0" fontId="20" fillId="3" borderId="21" xfId="27" applyNumberFormat="1" applyFont="1" applyFill="1" applyBorder="1" applyAlignment="1" applyProtection="1">
      <alignment horizontal="left" vertical="top"/>
      <protection hidden="1"/>
    </xf>
    <xf numFmtId="164" fontId="16" fillId="3" borderId="21" xfId="10" applyFont="1" applyFill="1" applyBorder="1" applyAlignment="1" applyProtection="1">
      <alignment horizontal="center" vertical="center"/>
      <protection hidden="1"/>
    </xf>
    <xf numFmtId="165" fontId="16" fillId="3" borderId="21" xfId="27" applyFont="1" applyFill="1" applyBorder="1" applyAlignment="1" applyProtection="1">
      <alignment horizontal="center" vertical="center"/>
      <protection hidden="1"/>
    </xf>
    <xf numFmtId="165" fontId="16" fillId="3" borderId="43" xfId="27" applyFont="1" applyFill="1" applyBorder="1" applyAlignment="1" applyProtection="1">
      <alignment horizontal="center" vertical="center"/>
      <protection hidden="1"/>
    </xf>
    <xf numFmtId="165" fontId="16" fillId="3" borderId="22" xfId="27" applyFont="1" applyFill="1" applyBorder="1" applyAlignment="1" applyProtection="1">
      <alignment horizontal="center" vertical="center"/>
      <protection hidden="1"/>
    </xf>
    <xf numFmtId="165" fontId="16" fillId="3" borderId="44" xfId="27" applyFont="1" applyFill="1" applyBorder="1" applyAlignment="1" applyProtection="1">
      <alignment horizontal="center" vertical="center"/>
      <protection hidden="1"/>
    </xf>
    <xf numFmtId="165" fontId="16" fillId="3" borderId="21" xfId="27" applyFont="1" applyFill="1" applyBorder="1" applyAlignment="1" applyProtection="1">
      <alignment vertical="center"/>
      <protection hidden="1"/>
    </xf>
    <xf numFmtId="165" fontId="16" fillId="5" borderId="21" xfId="27" applyFont="1" applyFill="1" applyBorder="1" applyAlignment="1" applyProtection="1">
      <alignment vertical="center"/>
      <protection hidden="1"/>
    </xf>
    <xf numFmtId="10" fontId="6" fillId="5" borderId="22" xfId="22" applyNumberFormat="1" applyFont="1" applyFill="1" applyBorder="1" applyAlignment="1" applyProtection="1">
      <alignment horizontal="center" vertical="center"/>
      <protection hidden="1"/>
    </xf>
    <xf numFmtId="0" fontId="16" fillId="3" borderId="12" xfId="0" applyFont="1" applyFill="1" applyBorder="1" applyAlignment="1" applyProtection="1">
      <alignment horizontal="center" vertical="center"/>
      <protection hidden="1"/>
    </xf>
    <xf numFmtId="0" fontId="16" fillId="3" borderId="30" xfId="0" applyFont="1" applyFill="1" applyBorder="1" applyAlignment="1" applyProtection="1">
      <alignment horizontal="center" vertical="center" wrapText="1"/>
      <protection hidden="1"/>
    </xf>
    <xf numFmtId="0" fontId="20" fillId="3" borderId="13" xfId="27" applyNumberFormat="1" applyFont="1" applyFill="1" applyBorder="1" applyAlignment="1" applyProtection="1">
      <alignment horizontal="left" vertical="top"/>
      <protection hidden="1"/>
    </xf>
    <xf numFmtId="164" fontId="16" fillId="3" borderId="13" xfId="10" applyFont="1" applyFill="1" applyBorder="1" applyAlignment="1" applyProtection="1">
      <alignment horizontal="center" vertical="center"/>
      <protection hidden="1"/>
    </xf>
    <xf numFmtId="165" fontId="16" fillId="3" borderId="13" xfId="27" applyFont="1" applyFill="1" applyBorder="1" applyAlignment="1" applyProtection="1">
      <alignment horizontal="center" vertical="center"/>
      <protection hidden="1"/>
    </xf>
    <xf numFmtId="165" fontId="16" fillId="3" borderId="40" xfId="27" applyFont="1" applyFill="1" applyBorder="1" applyAlignment="1" applyProtection="1">
      <alignment horizontal="center" vertical="center"/>
      <protection hidden="1"/>
    </xf>
    <xf numFmtId="165" fontId="16" fillId="3" borderId="14" xfId="27" applyFont="1" applyFill="1" applyBorder="1" applyAlignment="1" applyProtection="1">
      <alignment horizontal="center" vertical="center"/>
      <protection hidden="1"/>
    </xf>
    <xf numFmtId="165" fontId="16" fillId="3" borderId="41" xfId="27" applyFont="1" applyFill="1" applyBorder="1" applyAlignment="1" applyProtection="1">
      <alignment horizontal="center" vertical="center"/>
      <protection hidden="1"/>
    </xf>
    <xf numFmtId="165" fontId="16" fillId="3" borderId="13" xfId="27" applyFont="1" applyFill="1" applyBorder="1" applyAlignment="1" applyProtection="1">
      <alignment vertical="center"/>
      <protection hidden="1"/>
    </xf>
    <xf numFmtId="165" fontId="16" fillId="5" borderId="13" xfId="27" applyFont="1" applyFill="1" applyBorder="1" applyAlignment="1" applyProtection="1">
      <alignment vertical="center"/>
      <protection hidden="1"/>
    </xf>
    <xf numFmtId="165" fontId="16" fillId="5" borderId="40" xfId="27" applyFont="1" applyFill="1" applyBorder="1" applyAlignment="1" applyProtection="1">
      <alignment vertical="center"/>
      <protection hidden="1"/>
    </xf>
    <xf numFmtId="10" fontId="6" fillId="5" borderId="14" xfId="22" applyNumberFormat="1" applyFont="1" applyFill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top"/>
      <protection hidden="1"/>
    </xf>
    <xf numFmtId="0" fontId="21" fillId="0" borderId="0" xfId="0" applyFont="1" applyAlignment="1" applyProtection="1">
      <alignment horizontal="center" vertical="top"/>
      <protection hidden="1"/>
    </xf>
    <xf numFmtId="0" fontId="18" fillId="0" borderId="15" xfId="16" applyFont="1" applyBorder="1" applyAlignment="1" applyProtection="1">
      <alignment horizontal="left" vertical="top" wrapText="1"/>
      <protection hidden="1"/>
    </xf>
    <xf numFmtId="0" fontId="16" fillId="3" borderId="23" xfId="0" applyFont="1" applyFill="1" applyBorder="1" applyAlignment="1" applyProtection="1">
      <alignment horizontal="center" vertical="center"/>
      <protection hidden="1"/>
    </xf>
    <xf numFmtId="0" fontId="16" fillId="3" borderId="33" xfId="0" applyFont="1" applyFill="1" applyBorder="1" applyAlignment="1" applyProtection="1">
      <alignment horizontal="center" vertical="center" wrapText="1"/>
      <protection hidden="1"/>
    </xf>
    <xf numFmtId="0" fontId="20" fillId="3" borderId="15" xfId="27" applyNumberFormat="1" applyFont="1" applyFill="1" applyBorder="1" applyAlignment="1" applyProtection="1">
      <alignment horizontal="left" vertical="top"/>
      <protection hidden="1"/>
    </xf>
    <xf numFmtId="164" fontId="16" fillId="3" borderId="15" xfId="10" applyFont="1" applyFill="1" applyBorder="1" applyAlignment="1" applyProtection="1">
      <alignment horizontal="center" vertical="center"/>
      <protection hidden="1"/>
    </xf>
    <xf numFmtId="165" fontId="7" fillId="0" borderId="37" xfId="27" applyFont="1" applyFill="1" applyBorder="1" applyAlignment="1" applyProtection="1">
      <alignment horizontal="center" vertical="center"/>
      <protection hidden="1"/>
    </xf>
    <xf numFmtId="0" fontId="21" fillId="7" borderId="1" xfId="0" applyFont="1" applyFill="1" applyBorder="1" applyAlignment="1" applyProtection="1">
      <alignment horizontal="center" vertical="top"/>
      <protection hidden="1"/>
    </xf>
    <xf numFmtId="0" fontId="21" fillId="8" borderId="1" xfId="0" applyFont="1" applyFill="1" applyBorder="1" applyAlignment="1" applyProtection="1">
      <alignment horizontal="center" vertical="top"/>
      <protection hidden="1"/>
    </xf>
    <xf numFmtId="165" fontId="27" fillId="3" borderId="45" xfId="27" applyFont="1" applyFill="1" applyBorder="1" applyAlignment="1" applyProtection="1">
      <alignment horizontal="center" vertical="center"/>
      <protection hidden="1"/>
    </xf>
    <xf numFmtId="0" fontId="26" fillId="8" borderId="1" xfId="0" applyFont="1" applyFill="1" applyBorder="1" applyAlignment="1" applyProtection="1">
      <alignment horizontal="center" vertical="top"/>
      <protection hidden="1"/>
    </xf>
    <xf numFmtId="0" fontId="16" fillId="4" borderId="20" xfId="0" applyFont="1" applyFill="1" applyBorder="1" applyAlignment="1" applyProtection="1">
      <alignment horizontal="center" vertical="center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20" fillId="4" borderId="21" xfId="27" applyNumberFormat="1" applyFont="1" applyFill="1" applyBorder="1" applyAlignment="1" applyProtection="1">
      <alignment horizontal="left" vertical="top"/>
      <protection hidden="1"/>
    </xf>
    <xf numFmtId="164" fontId="16" fillId="4" borderId="21" xfId="10" applyFont="1" applyFill="1" applyBorder="1" applyAlignment="1" applyProtection="1">
      <alignment horizontal="center" vertical="center"/>
      <protection hidden="1"/>
    </xf>
    <xf numFmtId="165" fontId="16" fillId="4" borderId="21" xfId="27" applyFont="1" applyFill="1" applyBorder="1" applyAlignment="1" applyProtection="1">
      <alignment horizontal="center" vertical="center"/>
      <protection hidden="1"/>
    </xf>
    <xf numFmtId="165" fontId="16" fillId="4" borderId="43" xfId="27" applyFont="1" applyFill="1" applyBorder="1" applyAlignment="1" applyProtection="1">
      <alignment horizontal="center" vertical="center"/>
      <protection hidden="1"/>
    </xf>
    <xf numFmtId="165" fontId="16" fillId="4" borderId="22" xfId="27" applyFont="1" applyFill="1" applyBorder="1" applyAlignment="1" applyProtection="1">
      <alignment horizontal="center" vertical="center"/>
      <protection hidden="1"/>
    </xf>
    <xf numFmtId="165" fontId="16" fillId="4" borderId="44" xfId="27" applyFont="1" applyFill="1" applyBorder="1" applyAlignment="1" applyProtection="1">
      <alignment horizontal="center" vertical="center"/>
      <protection hidden="1"/>
    </xf>
    <xf numFmtId="165" fontId="16" fillId="4" borderId="21" xfId="27" applyFont="1" applyFill="1" applyBorder="1" applyAlignment="1" applyProtection="1">
      <alignment vertical="center"/>
      <protection hidden="1"/>
    </xf>
    <xf numFmtId="10" fontId="6" fillId="4" borderId="22" xfId="22" applyNumberFormat="1" applyFont="1" applyFill="1" applyBorder="1" applyAlignment="1" applyProtection="1">
      <alignment horizontal="center" vertical="center"/>
      <protection hidden="1"/>
    </xf>
    <xf numFmtId="0" fontId="18" fillId="0" borderId="15" xfId="20" applyFont="1" applyBorder="1" applyAlignment="1" applyProtection="1">
      <alignment horizontal="left" vertical="top" wrapText="1"/>
      <protection hidden="1"/>
    </xf>
    <xf numFmtId="0" fontId="7" fillId="0" borderId="15" xfId="2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20" fillId="3" borderId="15" xfId="27" applyNumberFormat="1" applyFont="1" applyFill="1" applyBorder="1" applyAlignment="1" applyProtection="1">
      <alignment horizontal="left" vertical="top" wrapText="1"/>
      <protection hidden="1"/>
    </xf>
    <xf numFmtId="0" fontId="7" fillId="0" borderId="15" xfId="20" applyFont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left" vertical="center" wrapText="1"/>
      <protection hidden="1"/>
    </xf>
    <xf numFmtId="0" fontId="18" fillId="0" borderId="18" xfId="20" applyFont="1" applyBorder="1" applyAlignment="1" applyProtection="1">
      <alignment horizontal="left" vertical="top" wrapText="1"/>
      <protection hidden="1"/>
    </xf>
    <xf numFmtId="0" fontId="16" fillId="4" borderId="20" xfId="20" applyFont="1" applyFill="1" applyBorder="1" applyAlignment="1" applyProtection="1">
      <alignment horizontal="center" vertical="center"/>
      <protection hidden="1"/>
    </xf>
    <xf numFmtId="0" fontId="16" fillId="4" borderId="32" xfId="20" applyFont="1" applyFill="1" applyBorder="1" applyAlignment="1" applyProtection="1">
      <alignment horizontal="center" vertical="center" wrapText="1"/>
      <protection hidden="1"/>
    </xf>
    <xf numFmtId="0" fontId="20" fillId="4" borderId="21" xfId="20" applyFont="1" applyFill="1" applyBorder="1" applyAlignment="1" applyProtection="1">
      <alignment horizontal="left" vertical="top" wrapText="1"/>
      <protection hidden="1"/>
    </xf>
    <xf numFmtId="0" fontId="16" fillId="4" borderId="21" xfId="20" applyFont="1" applyFill="1" applyBorder="1" applyAlignment="1" applyProtection="1">
      <alignment horizontal="center" vertical="center"/>
      <protection hidden="1"/>
    </xf>
    <xf numFmtId="0" fontId="16" fillId="4" borderId="17" xfId="20" applyFont="1" applyFill="1" applyBorder="1" applyAlignment="1" applyProtection="1">
      <alignment horizontal="center" vertical="center"/>
      <protection hidden="1"/>
    </xf>
    <xf numFmtId="0" fontId="16" fillId="4" borderId="31" xfId="20" applyFont="1" applyFill="1" applyBorder="1" applyAlignment="1" applyProtection="1">
      <alignment horizontal="center" vertical="center" wrapText="1"/>
      <protection hidden="1"/>
    </xf>
    <xf numFmtId="0" fontId="20" fillId="4" borderId="18" xfId="20" applyFont="1" applyFill="1" applyBorder="1" applyAlignment="1" applyProtection="1">
      <alignment horizontal="left" vertical="top" wrapText="1"/>
      <protection hidden="1"/>
    </xf>
    <xf numFmtId="0" fontId="16" fillId="4" borderId="18" xfId="20" applyFont="1" applyFill="1" applyBorder="1" applyAlignment="1" applyProtection="1">
      <alignment horizontal="center" vertical="center"/>
      <protection hidden="1"/>
    </xf>
    <xf numFmtId="165" fontId="16" fillId="4" borderId="0" xfId="27" applyFont="1" applyFill="1" applyBorder="1" applyAlignment="1" applyProtection="1">
      <alignment horizontal="center" vertical="center"/>
      <protection hidden="1"/>
    </xf>
    <xf numFmtId="0" fontId="7" fillId="0" borderId="25" xfId="15" applyFont="1" applyBorder="1" applyAlignment="1" applyProtection="1">
      <alignment horizontal="center" vertical="center"/>
      <protection hidden="1"/>
    </xf>
    <xf numFmtId="0" fontId="7" fillId="0" borderId="34" xfId="15" applyFont="1" applyBorder="1" applyAlignment="1" applyProtection="1">
      <alignment horizontal="center" vertical="center" wrapText="1"/>
      <protection hidden="1"/>
    </xf>
    <xf numFmtId="0" fontId="18" fillId="0" borderId="26" xfId="15" applyFont="1" applyBorder="1" applyAlignment="1" applyProtection="1">
      <alignment horizontal="left" vertical="top" wrapText="1"/>
      <protection hidden="1"/>
    </xf>
    <xf numFmtId="0" fontId="7" fillId="0" borderId="26" xfId="15" applyFont="1" applyBorder="1" applyAlignment="1" applyProtection="1">
      <alignment horizontal="center" vertical="center"/>
      <protection hidden="1"/>
    </xf>
    <xf numFmtId="165" fontId="7" fillId="0" borderId="46" xfId="27" applyFont="1" applyFill="1" applyBorder="1" applyAlignment="1" applyProtection="1">
      <alignment horizontal="center" vertical="center"/>
      <protection hidden="1"/>
    </xf>
    <xf numFmtId="169" fontId="7" fillId="0" borderId="46" xfId="27" applyNumberFormat="1" applyFont="1" applyFill="1" applyBorder="1" applyAlignment="1" applyProtection="1">
      <alignment horizontal="center" vertical="center"/>
      <protection hidden="1"/>
    </xf>
    <xf numFmtId="165" fontId="7" fillId="0" borderId="25" xfId="27" applyFont="1" applyFill="1" applyBorder="1" applyAlignment="1" applyProtection="1">
      <alignment horizontal="center" vertical="center"/>
      <protection hidden="1"/>
    </xf>
    <xf numFmtId="0" fontId="21" fillId="7" borderId="1" xfId="0" applyFont="1" applyFill="1" applyBorder="1" applyAlignment="1" applyProtection="1">
      <alignment horizontal="center" vertical="center"/>
      <protection hidden="1"/>
    </xf>
    <xf numFmtId="0" fontId="26" fillId="8" borderId="1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7" fillId="0" borderId="0" xfId="15" applyFont="1" applyAlignment="1" applyProtection="1">
      <alignment horizontal="center" vertical="center"/>
      <protection hidden="1"/>
    </xf>
    <xf numFmtId="0" fontId="18" fillId="0" borderId="0" xfId="15" applyFont="1" applyAlignment="1" applyProtection="1">
      <alignment horizontal="center" vertical="center" wrapText="1"/>
      <protection hidden="1"/>
    </xf>
    <xf numFmtId="165" fontId="7" fillId="0" borderId="0" xfId="27" applyFont="1" applyFill="1" applyBorder="1" applyAlignment="1" applyProtection="1">
      <alignment horizontal="center" vertical="center"/>
      <protection hidden="1"/>
    </xf>
    <xf numFmtId="165" fontId="24" fillId="0" borderId="0" xfId="27" applyFont="1" applyFill="1" applyBorder="1" applyAlignment="1" applyProtection="1">
      <alignment horizontal="center" vertical="center"/>
      <protection hidden="1"/>
    </xf>
    <xf numFmtId="10" fontId="5" fillId="0" borderId="0" xfId="22" applyNumberFormat="1" applyFont="1" applyFill="1" applyBorder="1" applyAlignment="1" applyProtection="1">
      <alignment horizontal="center" vertical="center"/>
      <protection hidden="1"/>
    </xf>
    <xf numFmtId="175" fontId="29" fillId="0" borderId="0" xfId="0" applyNumberFormat="1" applyFont="1" applyAlignment="1" applyProtection="1">
      <alignment vertical="top"/>
      <protection hidden="1"/>
    </xf>
    <xf numFmtId="164" fontId="20" fillId="0" borderId="28" xfId="10" applyFont="1" applyFill="1" applyBorder="1" applyAlignment="1" applyProtection="1">
      <alignment horizontal="right" vertical="center"/>
      <protection hidden="1"/>
    </xf>
    <xf numFmtId="164" fontId="28" fillId="0" borderId="3" xfId="10" applyFont="1" applyFill="1" applyBorder="1" applyAlignment="1" applyProtection="1">
      <alignment horizontal="center" vertical="center" wrapText="1"/>
      <protection hidden="1"/>
    </xf>
    <xf numFmtId="164" fontId="20" fillId="5" borderId="5" xfId="10" applyFont="1" applyFill="1" applyBorder="1" applyAlignment="1" applyProtection="1">
      <alignment vertical="center"/>
      <protection hidden="1"/>
    </xf>
    <xf numFmtId="10" fontId="16" fillId="3" borderId="5" xfId="2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4" fontId="30" fillId="0" borderId="0" xfId="0" applyNumberFormat="1" applyFont="1" applyAlignment="1" applyProtection="1">
      <alignment horizontal="right" vertical="center"/>
      <protection hidden="1"/>
    </xf>
    <xf numFmtId="44" fontId="30" fillId="0" borderId="0" xfId="0" applyNumberFormat="1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43" fontId="18" fillId="0" borderId="0" xfId="0" applyNumberFormat="1" applyFont="1" applyAlignment="1" applyProtection="1">
      <alignment vertical="top"/>
      <protection hidden="1"/>
    </xf>
    <xf numFmtId="10" fontId="20" fillId="3" borderId="48" xfId="0" applyNumberFormat="1" applyFont="1" applyFill="1" applyBorder="1" applyAlignment="1" applyProtection="1">
      <alignment horizontal="right" vertical="center"/>
      <protection hidden="1"/>
    </xf>
    <xf numFmtId="10" fontId="20" fillId="0" borderId="28" xfId="10" applyNumberFormat="1" applyFont="1" applyFill="1" applyBorder="1" applyAlignment="1" applyProtection="1">
      <alignment vertical="center"/>
      <protection hidden="1"/>
    </xf>
    <xf numFmtId="10" fontId="16" fillId="0" borderId="2" xfId="22" applyNumberFormat="1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right" vertical="center"/>
      <protection hidden="1"/>
    </xf>
    <xf numFmtId="164" fontId="20" fillId="3" borderId="5" xfId="10" applyFont="1" applyFill="1" applyBorder="1" applyAlignment="1" applyProtection="1">
      <alignment vertical="center"/>
      <protection hidden="1"/>
    </xf>
    <xf numFmtId="10" fontId="16" fillId="0" borderId="28" xfId="2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165" fontId="7" fillId="0" borderId="0" xfId="27" applyFont="1" applyFill="1" applyBorder="1" applyAlignment="1" applyProtection="1">
      <alignment horizontal="right" vertical="center"/>
      <protection hidden="1"/>
    </xf>
    <xf numFmtId="165" fontId="7" fillId="0" borderId="47" xfId="27" applyFont="1" applyFill="1" applyBorder="1" applyAlignment="1" applyProtection="1">
      <alignment horizontal="right" vertical="center"/>
      <protection hidden="1"/>
    </xf>
    <xf numFmtId="165" fontId="18" fillId="0" borderId="0" xfId="0" applyNumberFormat="1" applyFont="1" applyAlignment="1" applyProtection="1">
      <alignment vertical="top"/>
      <protection hidden="1"/>
    </xf>
    <xf numFmtId="165" fontId="7" fillId="0" borderId="0" xfId="27" applyFont="1" applyFill="1" applyAlignment="1" applyProtection="1">
      <alignment horizontal="right" vertical="center"/>
      <protection hidden="1"/>
    </xf>
    <xf numFmtId="165" fontId="18" fillId="0" borderId="0" xfId="27" applyFont="1" applyAlignment="1" applyProtection="1">
      <alignment vertical="top"/>
      <protection hidden="1"/>
    </xf>
    <xf numFmtId="165" fontId="7" fillId="0" borderId="0" xfId="27" applyFont="1" applyFill="1" applyAlignment="1" applyProtection="1">
      <alignment horizontal="center" vertical="center"/>
      <protection hidden="1"/>
    </xf>
    <xf numFmtId="165" fontId="24" fillId="0" borderId="0" xfId="27" applyFont="1" applyFill="1" applyAlignment="1" applyProtection="1">
      <alignment horizontal="center" vertical="center"/>
      <protection hidden="1"/>
    </xf>
    <xf numFmtId="10" fontId="5" fillId="0" borderId="0" xfId="22" applyNumberFormat="1" applyFont="1" applyFill="1" applyAlignment="1" applyProtection="1">
      <alignment horizontal="center" vertical="center"/>
      <protection hidden="1"/>
    </xf>
    <xf numFmtId="164" fontId="18" fillId="0" borderId="0" xfId="11" applyFont="1" applyAlignment="1" applyProtection="1">
      <alignment vertical="top"/>
      <protection hidden="1"/>
    </xf>
    <xf numFmtId="165" fontId="7" fillId="0" borderId="0" xfId="27" applyFont="1" applyFill="1" applyAlignment="1" applyProtection="1">
      <alignment horizontal="center" vertical="top"/>
      <protection hidden="1"/>
    </xf>
    <xf numFmtId="165" fontId="24" fillId="0" borderId="0" xfId="27" applyFont="1" applyFill="1" applyAlignment="1" applyProtection="1">
      <alignment horizontal="center" vertical="top"/>
      <protection hidden="1"/>
    </xf>
    <xf numFmtId="165" fontId="7" fillId="0" borderId="0" xfId="27" applyFont="1" applyFill="1" applyAlignment="1" applyProtection="1">
      <alignment horizontal="right" vertical="top"/>
      <protection hidden="1"/>
    </xf>
    <xf numFmtId="10" fontId="5" fillId="0" borderId="0" xfId="22" applyNumberFormat="1" applyFont="1" applyFill="1" applyAlignment="1" applyProtection="1">
      <alignment horizontal="center" vertical="top"/>
      <protection hidden="1"/>
    </xf>
    <xf numFmtId="173" fontId="18" fillId="0" borderId="0" xfId="23" applyNumberFormat="1" applyFont="1" applyAlignment="1" applyProtection="1">
      <alignment vertical="top"/>
      <protection hidden="1"/>
    </xf>
    <xf numFmtId="165" fontId="7" fillId="0" borderId="0" xfId="27" applyFont="1" applyAlignment="1" applyProtection="1">
      <alignment horizontal="right" vertical="top"/>
      <protection hidden="1"/>
    </xf>
    <xf numFmtId="173" fontId="18" fillId="0" borderId="0" xfId="22" applyNumberFormat="1" applyFont="1" applyAlignment="1" applyProtection="1">
      <alignment vertical="top"/>
      <protection hidden="1"/>
    </xf>
    <xf numFmtId="165" fontId="7" fillId="0" borderId="0" xfId="27" applyFont="1" applyFill="1" applyAlignment="1" applyProtection="1">
      <alignment vertical="top"/>
      <protection hidden="1"/>
    </xf>
    <xf numFmtId="165" fontId="18" fillId="0" borderId="0" xfId="27" applyFont="1" applyFill="1" applyAlignment="1" applyProtection="1">
      <alignment vertical="top"/>
      <protection hidden="1"/>
    </xf>
    <xf numFmtId="164" fontId="20" fillId="0" borderId="0" xfId="10" applyFont="1" applyFill="1" applyBorder="1" applyAlignment="1" applyProtection="1">
      <alignment horizontal="center" vertical="center"/>
      <protection hidden="1"/>
    </xf>
    <xf numFmtId="165" fontId="7" fillId="0" borderId="0" xfId="27" applyFont="1" applyBorder="1" applyAlignment="1" applyProtection="1">
      <alignment horizontal="right" vertical="top"/>
      <protection hidden="1"/>
    </xf>
    <xf numFmtId="165" fontId="7" fillId="0" borderId="0" xfId="27" applyFont="1" applyBorder="1" applyAlignment="1" applyProtection="1">
      <alignment vertical="top"/>
      <protection hidden="1"/>
    </xf>
    <xf numFmtId="165" fontId="31" fillId="0" borderId="0" xfId="27" applyFont="1" applyBorder="1" applyAlignment="1" applyProtection="1">
      <alignment horizontal="right" vertical="top"/>
      <protection hidden="1"/>
    </xf>
    <xf numFmtId="164" fontId="20" fillId="5" borderId="4" xfId="10" applyFont="1" applyFill="1" applyBorder="1" applyAlignment="1" applyProtection="1">
      <alignment horizontal="center" vertical="center"/>
      <protection hidden="1"/>
    </xf>
    <xf numFmtId="164" fontId="20" fillId="5" borderId="47" xfId="10" applyFont="1" applyFill="1" applyBorder="1" applyAlignment="1" applyProtection="1">
      <alignment horizontal="center" vertical="center"/>
      <protection hidden="1"/>
    </xf>
    <xf numFmtId="164" fontId="20" fillId="3" borderId="4" xfId="10" applyFont="1" applyFill="1" applyBorder="1" applyAlignment="1" applyProtection="1">
      <alignment horizontal="center" vertical="center"/>
      <protection hidden="1"/>
    </xf>
    <xf numFmtId="164" fontId="20" fillId="3" borderId="47" xfId="10" applyFont="1" applyFill="1" applyBorder="1" applyAlignment="1" applyProtection="1">
      <alignment horizontal="center" vertical="center"/>
      <protection hidden="1"/>
    </xf>
    <xf numFmtId="164" fontId="20" fillId="5" borderId="48" xfId="10" applyFont="1" applyFill="1" applyBorder="1" applyAlignment="1" applyProtection="1">
      <alignment horizontal="center" vertical="center"/>
      <protection hidden="1"/>
    </xf>
    <xf numFmtId="164" fontId="20" fillId="5" borderId="4" xfId="10" applyFont="1" applyFill="1" applyBorder="1" applyAlignment="1" applyProtection="1">
      <alignment horizontal="right" vertical="center"/>
      <protection hidden="1"/>
    </xf>
    <xf numFmtId="164" fontId="20" fillId="5" borderId="47" xfId="10" applyFont="1" applyFill="1" applyBorder="1" applyAlignment="1" applyProtection="1">
      <alignment horizontal="right" vertical="center"/>
      <protection hidden="1"/>
    </xf>
    <xf numFmtId="164" fontId="20" fillId="3" borderId="4" xfId="10" applyFont="1" applyFill="1" applyBorder="1" applyAlignment="1" applyProtection="1">
      <alignment horizontal="right" vertical="center"/>
      <protection hidden="1"/>
    </xf>
    <xf numFmtId="164" fontId="20" fillId="3" borderId="47" xfId="10" applyFont="1" applyFill="1" applyBorder="1" applyAlignment="1" applyProtection="1">
      <alignment horizontal="right" vertical="center"/>
      <protection hidden="1"/>
    </xf>
    <xf numFmtId="0" fontId="0" fillId="0" borderId="47" xfId="0" applyBorder="1" applyAlignment="1" applyProtection="1">
      <alignment horizontal="right" vertical="center"/>
      <protection hidden="1"/>
    </xf>
    <xf numFmtId="0" fontId="15" fillId="6" borderId="0" xfId="18" applyFont="1" applyFill="1" applyAlignment="1" applyProtection="1">
      <alignment horizontal="center" vertical="center" wrapText="1"/>
      <protection hidden="1"/>
    </xf>
    <xf numFmtId="0" fontId="16" fillId="3" borderId="35" xfId="0" applyFont="1" applyFill="1" applyBorder="1" applyAlignment="1" applyProtection="1">
      <alignment horizontal="center" vertical="center"/>
      <protection hidden="1"/>
    </xf>
    <xf numFmtId="0" fontId="16" fillId="3" borderId="36" xfId="0" applyFont="1" applyFill="1" applyBorder="1" applyAlignment="1" applyProtection="1">
      <alignment horizontal="center" vertical="center"/>
      <protection hidden="1"/>
    </xf>
    <xf numFmtId="0" fontId="16" fillId="3" borderId="50" xfId="0" applyFont="1" applyFill="1" applyBorder="1" applyAlignment="1" applyProtection="1">
      <alignment horizontal="center" vertical="center" wrapText="1"/>
      <protection hidden="1"/>
    </xf>
    <xf numFmtId="0" fontId="16" fillId="3" borderId="51" xfId="0" applyFont="1" applyFill="1" applyBorder="1" applyAlignment="1" applyProtection="1">
      <alignment horizontal="center" vertical="center" wrapText="1"/>
      <protection hidden="1"/>
    </xf>
    <xf numFmtId="165" fontId="20" fillId="3" borderId="50" xfId="27" applyFont="1" applyFill="1" applyBorder="1" applyAlignment="1" applyProtection="1">
      <alignment horizontal="center" vertical="center"/>
      <protection hidden="1"/>
    </xf>
    <xf numFmtId="165" fontId="20" fillId="3" borderId="51" xfId="27" applyFont="1" applyFill="1" applyBorder="1" applyAlignment="1" applyProtection="1">
      <alignment horizontal="center" vertical="center"/>
      <protection hidden="1"/>
    </xf>
    <xf numFmtId="165" fontId="16" fillId="3" borderId="50" xfId="27" applyFont="1" applyFill="1" applyBorder="1" applyAlignment="1" applyProtection="1">
      <alignment horizontal="center" vertical="center"/>
      <protection hidden="1"/>
    </xf>
    <xf numFmtId="165" fontId="16" fillId="3" borderId="51" xfId="27" applyFont="1" applyFill="1" applyBorder="1" applyAlignment="1" applyProtection="1">
      <alignment horizontal="center" vertical="center"/>
      <protection hidden="1"/>
    </xf>
    <xf numFmtId="0" fontId="16" fillId="3" borderId="52" xfId="0" applyFont="1" applyFill="1" applyBorder="1" applyAlignment="1" applyProtection="1">
      <alignment horizontal="center" vertical="center"/>
      <protection hidden="1"/>
    </xf>
    <xf numFmtId="0" fontId="16" fillId="3" borderId="53" xfId="0" applyFont="1" applyFill="1" applyBorder="1" applyAlignment="1" applyProtection="1">
      <alignment horizontal="center" vertical="center"/>
      <protection hidden="1"/>
    </xf>
    <xf numFmtId="17" fontId="20" fillId="6" borderId="0" xfId="18" applyNumberFormat="1" applyFont="1" applyFill="1" applyAlignment="1" applyProtection="1">
      <alignment horizontal="center" vertical="center" wrapText="1"/>
      <protection hidden="1"/>
    </xf>
    <xf numFmtId="0" fontId="20" fillId="6" borderId="0" xfId="18" applyFont="1" applyFill="1" applyAlignment="1" applyProtection="1">
      <alignment horizontal="right" vertical="center" wrapText="1"/>
      <protection hidden="1"/>
    </xf>
    <xf numFmtId="0" fontId="15" fillId="6" borderId="0" xfId="18" applyFont="1" applyFill="1" applyAlignment="1" applyProtection="1">
      <alignment horizontal="center" vertical="center"/>
      <protection hidden="1"/>
    </xf>
    <xf numFmtId="0" fontId="32" fillId="9" borderId="0" xfId="18" applyFont="1" applyFill="1" applyAlignment="1" applyProtection="1">
      <alignment horizontal="center" vertical="center" wrapText="1"/>
      <protection hidden="1"/>
    </xf>
    <xf numFmtId="165" fontId="16" fillId="3" borderId="54" xfId="27" applyFont="1" applyFill="1" applyBorder="1" applyAlignment="1" applyProtection="1">
      <alignment horizontal="center" vertical="center" wrapText="1"/>
      <protection hidden="1"/>
    </xf>
    <xf numFmtId="165" fontId="16" fillId="3" borderId="52" xfId="27" applyFont="1" applyFill="1" applyBorder="1" applyAlignment="1" applyProtection="1">
      <alignment horizontal="center" vertical="center" wrapText="1"/>
      <protection hidden="1"/>
    </xf>
    <xf numFmtId="165" fontId="16" fillId="3" borderId="53" xfId="27" applyFont="1" applyFill="1" applyBorder="1" applyAlignment="1" applyProtection="1">
      <alignment horizontal="center" vertical="center" wrapText="1"/>
      <protection hidden="1"/>
    </xf>
    <xf numFmtId="0" fontId="32" fillId="9" borderId="0" xfId="18" applyFont="1" applyFill="1" applyBorder="1" applyAlignment="1" applyProtection="1">
      <alignment horizontal="center" vertical="center" wrapText="1"/>
      <protection hidden="1"/>
    </xf>
    <xf numFmtId="164" fontId="20" fillId="0" borderId="0" xfId="10" applyFont="1" applyFill="1" applyBorder="1" applyAlignment="1" applyProtection="1">
      <alignment horizontal="center" vertical="center"/>
      <protection hidden="1"/>
    </xf>
    <xf numFmtId="0" fontId="0" fillId="5" borderId="47" xfId="0" applyFill="1" applyBorder="1" applyAlignment="1" applyProtection="1">
      <alignment horizontal="right" vertical="center"/>
      <protection hidden="1"/>
    </xf>
    <xf numFmtId="164" fontId="20" fillId="3" borderId="48" xfId="10" applyFont="1" applyFill="1" applyBorder="1" applyAlignment="1" applyProtection="1">
      <alignment horizontal="center" vertical="center"/>
      <protection hidden="1"/>
    </xf>
  </cellXfs>
  <cellStyles count="33">
    <cellStyle name="_555 - WIND POWER ENERGIA - AEROGERADORA - INSTALAÇÕES (CLIENTE)" xfId="1"/>
    <cellStyle name="_estudo di b341" xfId="2"/>
    <cellStyle name="0,0_x000d__x000a_NA_x000d__x000a_" xfId="3"/>
    <cellStyle name="0,0_x000d__x000a_NA_x000d__x000a_ 2" xfId="4"/>
    <cellStyle name="0,0_x000d__x000a_NA_x000d__x000a__000 - CONIC - CONTAX SITE FUNDIÇÃO - TORRE 1 - emmanuel" xfId="5"/>
    <cellStyle name="Comma_Cópia de M0701231-ORC-EP- custo - proposta" xfId="6"/>
    <cellStyle name="Currency_PLANILHADEQUANTIDADESWindPower v2 ATUAL" xfId="7"/>
    <cellStyle name="Estilo 1" xfId="8"/>
    <cellStyle name="Hiperlink 2" xfId="9"/>
    <cellStyle name="Moeda" xfId="10" builtinId="4"/>
    <cellStyle name="Moeda 2" xfId="11"/>
    <cellStyle name="Moeda 3" xfId="12"/>
    <cellStyle name="Moeda 4" xfId="13"/>
    <cellStyle name="Moeda 4 2" xfId="29"/>
    <cellStyle name="Moeda 5" xfId="14"/>
    <cellStyle name="Moeda 5 2" xfId="28"/>
    <cellStyle name="Moeda 5 3" xfId="30"/>
    <cellStyle name="Normal" xfId="0" builtinId="0"/>
    <cellStyle name="Normal 13" xfId="15"/>
    <cellStyle name="Normal 14" xfId="16"/>
    <cellStyle name="Normal 2" xfId="17"/>
    <cellStyle name="Normal 3" xfId="18"/>
    <cellStyle name="Normal 3 2" xfId="19"/>
    <cellStyle name="Normal 3 3" xfId="31"/>
    <cellStyle name="Normal 4" xfId="20"/>
    <cellStyle name="Percent_planilha de quantidades Predios Adm CUSTO" xfId="21"/>
    <cellStyle name="Porcentagem" xfId="22" builtinId="5"/>
    <cellStyle name="Porcentagem 2" xfId="23"/>
    <cellStyle name="Separador de milhares 2" xfId="24"/>
    <cellStyle name="Separador de milhares 3" xfId="25"/>
    <cellStyle name="Vírgula 2" xfId="26"/>
    <cellStyle name="Vírgula 2 2" xfId="32"/>
    <cellStyle name="Vírgula 4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deptos\engenharia\CONCORR&#202;NCIAS\CONCORRENCIAS%20-%20ANO%20DE%202008\TIGRE\CD%20DISTRIBUI&#199;&#195;O\OR&#199;AMENTO\planilha-CD%20Recife%20op&#231;ao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cao7\d\CLIENTES\IMPSA%20WIND\D-M0701231-ANTEPROJETOS%20ETAPA%2001\TMP\Orca%20R08\SPV%20e%20HDR%20Planilha%20or&#231;ament&#225;ria%20pavimenta&#231;&#227;o%20e%20drenagem%20corrigi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 Opção 02 8,6 e 8,6M"/>
      <sheetName val="Composições"/>
      <sheetName val="FECHAMENTO"/>
      <sheetName val="DI "/>
      <sheetName val="planilha  Opção 02 8_6 e 8_6M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 Pav.Terr.e Drena"/>
      <sheetName val="Terraplenagem"/>
      <sheetName val="Pavimentação"/>
      <sheetName val="Drenagem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">
    <tabColor rgb="FF92D050"/>
  </sheetPr>
  <dimension ref="A1:AJ211"/>
  <sheetViews>
    <sheetView tabSelected="1" view="pageBreakPreview" topLeftCell="C1" zoomScale="50" zoomScaleNormal="50" zoomScaleSheetLayoutView="50" workbookViewId="0">
      <selection activeCell="G9" sqref="G9"/>
    </sheetView>
  </sheetViews>
  <sheetFormatPr defaultColWidth="9.140625" defaultRowHeight="25.5" outlineLevelCol="1"/>
  <cols>
    <col min="1" max="1" width="25.42578125" style="18" hidden="1" customWidth="1" outlineLevel="1"/>
    <col min="2" max="2" width="25.42578125" style="19" hidden="1" customWidth="1" outlineLevel="1"/>
    <col min="3" max="3" width="3.140625" style="20" customWidth="1" collapsed="1"/>
    <col min="4" max="4" width="12.28515625" style="21" bestFit="1" customWidth="1"/>
    <col min="5" max="5" width="20.140625" style="21" customWidth="1"/>
    <col min="6" max="6" width="100.7109375" style="22" customWidth="1"/>
    <col min="7" max="7" width="13.7109375" style="23" customWidth="1"/>
    <col min="8" max="8" width="25.7109375" style="24" hidden="1" customWidth="1"/>
    <col min="9" max="9" width="25.7109375" style="24" customWidth="1"/>
    <col min="10" max="10" width="25.7109375" style="24" hidden="1" customWidth="1"/>
    <col min="11" max="11" width="25.7109375" style="24" customWidth="1"/>
    <col min="12" max="12" width="25.7109375" style="24" hidden="1" customWidth="1"/>
    <col min="13" max="13" width="25.7109375" style="24" customWidth="1"/>
    <col min="14" max="14" width="25.7109375" style="24" hidden="1" customWidth="1"/>
    <col min="15" max="15" width="25.7109375" style="24" customWidth="1"/>
    <col min="16" max="16" width="1.7109375" style="25" customWidth="1"/>
    <col min="17" max="17" width="25.7109375" style="26" customWidth="1"/>
    <col min="18" max="18" width="25.7109375" style="26" hidden="1" customWidth="1"/>
    <col min="19" max="19" width="25.7109375" style="26" customWidth="1"/>
    <col min="20" max="20" width="25.7109375" style="26" hidden="1" customWidth="1"/>
    <col min="21" max="21" width="25.7109375" style="26" customWidth="1"/>
    <col min="22" max="22" width="25.7109375" style="26" hidden="1" customWidth="1"/>
    <col min="23" max="23" width="25.7109375" style="26" customWidth="1"/>
    <col min="24" max="24" width="35.7109375" style="26" hidden="1" customWidth="1"/>
    <col min="25" max="25" width="35.7109375" style="26" customWidth="1"/>
    <col min="26" max="26" width="15.7109375" style="28" customWidth="1"/>
    <col min="27" max="27" width="1.7109375" style="26" customWidth="1"/>
    <col min="28" max="28" width="29.140625" style="29" hidden="1" customWidth="1"/>
    <col min="29" max="29" width="28.5703125" style="30" hidden="1" customWidth="1"/>
    <col min="30" max="30" width="28.28515625" style="26" hidden="1" customWidth="1"/>
    <col min="31" max="32" width="9.140625" style="26"/>
    <col min="33" max="33" width="23.5703125" style="26" bestFit="1" customWidth="1"/>
    <col min="34" max="34" width="20.42578125" style="26" bestFit="1" customWidth="1"/>
    <col min="35" max="35" width="19.140625" style="26" bestFit="1" customWidth="1"/>
    <col min="36" max="36" width="26.42578125" style="26" bestFit="1" customWidth="1"/>
    <col min="37" max="16384" width="9.140625" style="26"/>
  </cols>
  <sheetData>
    <row r="1" spans="1:30">
      <c r="T1" s="27"/>
      <c r="U1" s="27"/>
    </row>
    <row r="2" spans="1:30" ht="5.25" customHeight="1">
      <c r="F2" s="31"/>
      <c r="G2" s="32"/>
      <c r="Q2" s="33"/>
    </row>
    <row r="3" spans="1:30" s="38" customFormat="1" ht="39.950000000000003" customHeight="1">
      <c r="A3" s="34"/>
      <c r="B3" s="35"/>
      <c r="C3" s="36"/>
      <c r="D3" s="231" t="s">
        <v>36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37"/>
      <c r="Y3" s="37"/>
      <c r="Z3" s="37"/>
      <c r="AB3" s="29"/>
      <c r="AC3" s="39"/>
    </row>
    <row r="4" spans="1:30" s="38" customFormat="1" ht="39.950000000000003" customHeight="1">
      <c r="A4" s="34"/>
      <c r="B4" s="35"/>
      <c r="C4" s="36"/>
      <c r="D4" s="231" t="s">
        <v>37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37"/>
      <c r="Y4" s="37"/>
      <c r="Z4" s="37"/>
      <c r="AB4" s="29"/>
      <c r="AC4" s="39"/>
    </row>
    <row r="5" spans="1:30" s="38" customFormat="1" ht="39.950000000000003" customHeight="1">
      <c r="A5" s="34"/>
      <c r="B5" s="35"/>
      <c r="C5" s="36"/>
      <c r="D5" s="231" t="s">
        <v>38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37"/>
      <c r="Y5" s="37"/>
      <c r="Z5" s="37"/>
      <c r="AB5" s="29"/>
      <c r="AC5" s="39"/>
    </row>
    <row r="6" spans="1:30" s="38" customFormat="1" ht="39.75" customHeight="1">
      <c r="A6" s="34"/>
      <c r="B6" s="35"/>
      <c r="C6" s="36"/>
      <c r="D6" s="244" t="s">
        <v>78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2" t="s">
        <v>157</v>
      </c>
      <c r="Y6" s="242"/>
      <c r="Z6" s="242"/>
      <c r="AB6" s="29"/>
      <c r="AC6" s="39"/>
    </row>
    <row r="7" spans="1:30" s="38" customFormat="1" ht="39.950000000000003" customHeight="1">
      <c r="A7" s="34"/>
      <c r="B7" s="35"/>
      <c r="C7" s="36"/>
      <c r="D7" s="243" t="s">
        <v>161</v>
      </c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B7" s="29"/>
      <c r="AC7" s="39"/>
    </row>
    <row r="8" spans="1:30" ht="9.75" customHeight="1">
      <c r="D8" s="26"/>
      <c r="E8" s="26"/>
      <c r="G8" s="32"/>
    </row>
    <row r="9" spans="1:30" s="38" customFormat="1" ht="39.950000000000003" customHeight="1">
      <c r="A9" s="34"/>
      <c r="B9" s="35"/>
      <c r="C9" s="40"/>
      <c r="D9" s="249" t="s">
        <v>160</v>
      </c>
      <c r="E9" s="249"/>
      <c r="F9" s="249"/>
      <c r="G9" s="17">
        <v>0</v>
      </c>
      <c r="AB9" s="41"/>
      <c r="AC9" s="42"/>
    </row>
    <row r="10" spans="1:30" ht="9.75" customHeight="1">
      <c r="D10" s="26"/>
      <c r="E10" s="26"/>
      <c r="G10" s="32"/>
    </row>
    <row r="11" spans="1:30" s="38" customFormat="1" ht="39.950000000000003" hidden="1" customHeight="1">
      <c r="A11" s="34"/>
      <c r="B11" s="35"/>
      <c r="C11" s="36"/>
      <c r="D11" s="245" t="s">
        <v>107</v>
      </c>
      <c r="E11" s="245"/>
      <c r="F11" s="245"/>
      <c r="G11" s="43">
        <v>0</v>
      </c>
      <c r="AB11" s="29"/>
      <c r="AC11" s="39"/>
    </row>
    <row r="12" spans="1:30" ht="9.75" customHeight="1" thickBot="1">
      <c r="D12" s="26"/>
      <c r="E12" s="26"/>
      <c r="G12" s="32"/>
    </row>
    <row r="13" spans="1:30" ht="60" customHeight="1" thickBot="1">
      <c r="D13" s="232" t="s">
        <v>5</v>
      </c>
      <c r="E13" s="234" t="s">
        <v>55</v>
      </c>
      <c r="F13" s="236" t="s">
        <v>35</v>
      </c>
      <c r="G13" s="238" t="s">
        <v>33</v>
      </c>
      <c r="H13" s="246" t="s">
        <v>77</v>
      </c>
      <c r="I13" s="247"/>
      <c r="J13" s="247"/>
      <c r="K13" s="247"/>
      <c r="L13" s="247"/>
      <c r="M13" s="247"/>
      <c r="N13" s="247"/>
      <c r="O13" s="248"/>
      <c r="P13" s="44"/>
      <c r="Q13" s="240" t="s">
        <v>4</v>
      </c>
      <c r="R13" s="240"/>
      <c r="S13" s="240"/>
      <c r="T13" s="240"/>
      <c r="U13" s="240"/>
      <c r="V13" s="240"/>
      <c r="W13" s="240"/>
      <c r="X13" s="240"/>
      <c r="Y13" s="240"/>
      <c r="Z13" s="241"/>
    </row>
    <row r="14" spans="1:30" ht="60" customHeight="1" thickBot="1">
      <c r="D14" s="233"/>
      <c r="E14" s="235"/>
      <c r="F14" s="237"/>
      <c r="G14" s="239"/>
      <c r="H14" s="45" t="s">
        <v>41</v>
      </c>
      <c r="I14" s="46" t="s">
        <v>41</v>
      </c>
      <c r="J14" s="45" t="s">
        <v>42</v>
      </c>
      <c r="K14" s="47" t="s">
        <v>42</v>
      </c>
      <c r="L14" s="48" t="s">
        <v>43</v>
      </c>
      <c r="M14" s="47" t="s">
        <v>43</v>
      </c>
      <c r="N14" s="48" t="s">
        <v>44</v>
      </c>
      <c r="O14" s="49" t="s">
        <v>44</v>
      </c>
      <c r="P14" s="50"/>
      <c r="Q14" s="51" t="s">
        <v>45</v>
      </c>
      <c r="R14" s="52" t="s">
        <v>41</v>
      </c>
      <c r="S14" s="46" t="s">
        <v>41</v>
      </c>
      <c r="T14" s="53" t="s">
        <v>42</v>
      </c>
      <c r="U14" s="46" t="s">
        <v>42</v>
      </c>
      <c r="V14" s="53" t="s">
        <v>43</v>
      </c>
      <c r="W14" s="46" t="s">
        <v>43</v>
      </c>
      <c r="X14" s="53" t="s">
        <v>44</v>
      </c>
      <c r="Y14" s="47" t="s">
        <v>44</v>
      </c>
      <c r="Z14" s="54" t="s">
        <v>24</v>
      </c>
    </row>
    <row r="15" spans="1:30" ht="26.25" thickBot="1">
      <c r="A15" s="18" t="s">
        <v>51</v>
      </c>
      <c r="B15" s="19" t="s">
        <v>50</v>
      </c>
      <c r="E15" s="55"/>
      <c r="H15" s="56"/>
      <c r="I15" s="56"/>
      <c r="J15" s="56"/>
      <c r="K15" s="56"/>
      <c r="L15" s="56"/>
      <c r="M15" s="56"/>
      <c r="N15" s="56"/>
      <c r="O15" s="56"/>
      <c r="P15" s="57"/>
      <c r="Z15" s="58"/>
    </row>
    <row r="16" spans="1:30" ht="20.100000000000001" customHeight="1">
      <c r="A16" s="59">
        <v>1</v>
      </c>
      <c r="B16" s="60">
        <v>1</v>
      </c>
      <c r="C16" s="61"/>
      <c r="D16" s="62">
        <v>1</v>
      </c>
      <c r="E16" s="63"/>
      <c r="F16" s="64" t="s">
        <v>25</v>
      </c>
      <c r="G16" s="65"/>
      <c r="H16" s="66"/>
      <c r="I16" s="66"/>
      <c r="J16" s="66"/>
      <c r="K16" s="67"/>
      <c r="L16" s="67"/>
      <c r="M16" s="67"/>
      <c r="N16" s="67"/>
      <c r="O16" s="68"/>
      <c r="P16" s="69"/>
      <c r="Q16" s="70"/>
      <c r="R16" s="71"/>
      <c r="S16" s="71"/>
      <c r="T16" s="71"/>
      <c r="U16" s="71"/>
      <c r="V16" s="71"/>
      <c r="W16" s="71"/>
      <c r="X16" s="71">
        <f>SUBTOTAL(9,X18:X18)</f>
        <v>34912.800000000003</v>
      </c>
      <c r="Y16" s="71">
        <f>SUBTOTAL(9,Y18:Y18)</f>
        <v>34912.800000000003</v>
      </c>
      <c r="Z16" s="72">
        <f>SUBTOTAL(9,Z18:Z18)</f>
        <v>3.9956767292344882E-2</v>
      </c>
      <c r="AB16" s="73"/>
      <c r="AC16" s="74"/>
      <c r="AD16" s="75"/>
    </row>
    <row r="17" spans="1:30" ht="20.100000000000001" customHeight="1">
      <c r="A17" s="59"/>
      <c r="B17" s="60"/>
      <c r="C17" s="61"/>
      <c r="D17" s="76"/>
      <c r="E17" s="77"/>
      <c r="F17" s="78"/>
      <c r="G17" s="79"/>
      <c r="H17" s="80"/>
      <c r="I17" s="80"/>
      <c r="J17" s="80"/>
      <c r="K17" s="81"/>
      <c r="L17" s="81"/>
      <c r="M17" s="81"/>
      <c r="N17" s="81"/>
      <c r="O17" s="82"/>
      <c r="P17" s="69"/>
      <c r="Q17" s="83"/>
      <c r="R17" s="84"/>
      <c r="S17" s="84"/>
      <c r="T17" s="84"/>
      <c r="U17" s="84"/>
      <c r="V17" s="84"/>
      <c r="W17" s="84"/>
      <c r="X17" s="84"/>
      <c r="Y17" s="85"/>
      <c r="Z17" s="86"/>
      <c r="AB17" s="73"/>
      <c r="AC17" s="74"/>
      <c r="AD17" s="75"/>
    </row>
    <row r="18" spans="1:30" ht="85.5" customHeight="1">
      <c r="A18" s="59" t="s">
        <v>1</v>
      </c>
      <c r="B18" s="60" t="s">
        <v>1</v>
      </c>
      <c r="C18" s="61"/>
      <c r="D18" s="87" t="s">
        <v>1</v>
      </c>
      <c r="E18" s="88" t="s">
        <v>123</v>
      </c>
      <c r="F18" s="89" t="s">
        <v>79</v>
      </c>
      <c r="G18" s="90" t="s">
        <v>39</v>
      </c>
      <c r="H18" s="1">
        <v>0</v>
      </c>
      <c r="I18" s="1">
        <f>H18*(1-$G$9)</f>
        <v>0</v>
      </c>
      <c r="J18" s="1">
        <v>2327.52</v>
      </c>
      <c r="K18" s="1">
        <f>J18*(1-$G$9)</f>
        <v>2327.52</v>
      </c>
      <c r="L18" s="1">
        <v>0</v>
      </c>
      <c r="M18" s="1">
        <f>L18*(1-$G$9)</f>
        <v>0</v>
      </c>
      <c r="N18" s="1">
        <f>SUM(H18,J18,L18)</f>
        <v>2327.52</v>
      </c>
      <c r="O18" s="1">
        <f t="shared" ref="O18" si="0">SUM(I18,K18,M18)</f>
        <v>2327.52</v>
      </c>
      <c r="P18" s="91"/>
      <c r="Q18" s="2">
        <v>15</v>
      </c>
      <c r="R18" s="1">
        <f t="shared" ref="R18:W18" si="1">$Q18*H18</f>
        <v>0</v>
      </c>
      <c r="S18" s="1">
        <f t="shared" si="1"/>
        <v>0</v>
      </c>
      <c r="T18" s="1">
        <f t="shared" si="1"/>
        <v>34912.800000000003</v>
      </c>
      <c r="U18" s="1">
        <f t="shared" si="1"/>
        <v>34912.800000000003</v>
      </c>
      <c r="V18" s="1">
        <f t="shared" si="1"/>
        <v>0</v>
      </c>
      <c r="W18" s="1">
        <f t="shared" si="1"/>
        <v>0</v>
      </c>
      <c r="X18" s="1">
        <f>ROUND($Q18*N18,2)</f>
        <v>34912.800000000003</v>
      </c>
      <c r="Y18" s="1">
        <f>ROUND($Q18*O18,2)</f>
        <v>34912.800000000003</v>
      </c>
      <c r="Z18" s="3">
        <f>IFERROR(+$X18/$Q$83,"")</f>
        <v>3.9956767292344882E-2</v>
      </c>
      <c r="AB18" s="73">
        <f t="shared" ref="AB18:AB55" si="2">X18</f>
        <v>34912.800000000003</v>
      </c>
      <c r="AC18" s="74"/>
      <c r="AD18" s="75"/>
    </row>
    <row r="19" spans="1:30" ht="20.100000000000001" customHeight="1">
      <c r="A19" s="59">
        <v>2</v>
      </c>
      <c r="B19" s="60">
        <v>2</v>
      </c>
      <c r="C19" s="61"/>
      <c r="D19" s="92">
        <v>2</v>
      </c>
      <c r="E19" s="93"/>
      <c r="F19" s="94" t="s">
        <v>49</v>
      </c>
      <c r="G19" s="95"/>
      <c r="H19" s="96"/>
      <c r="I19" s="96"/>
      <c r="J19" s="96"/>
      <c r="K19" s="97"/>
      <c r="L19" s="97"/>
      <c r="M19" s="97"/>
      <c r="N19" s="97"/>
      <c r="O19" s="98"/>
      <c r="P19" s="99"/>
      <c r="Q19" s="100"/>
      <c r="R19" s="101"/>
      <c r="S19" s="101"/>
      <c r="T19" s="101"/>
      <c r="U19" s="101"/>
      <c r="V19" s="101"/>
      <c r="W19" s="101"/>
      <c r="X19" s="101">
        <f>SUBTOTAL(9,X21:X34)</f>
        <v>95368.99</v>
      </c>
      <c r="Y19" s="101">
        <f>SUBTOTAL(9,Y21:Y34)</f>
        <v>95368.99</v>
      </c>
      <c r="Z19" s="102">
        <f>SUBTOTAL(9,Z21:Z34)</f>
        <v>0.10914726233175126</v>
      </c>
      <c r="AB19" s="73"/>
      <c r="AC19" s="74"/>
      <c r="AD19" s="75"/>
    </row>
    <row r="20" spans="1:30" ht="20.100000000000001" customHeight="1">
      <c r="A20" s="59"/>
      <c r="B20" s="60"/>
      <c r="C20" s="61"/>
      <c r="D20" s="103"/>
      <c r="E20" s="104"/>
      <c r="F20" s="78"/>
      <c r="G20" s="79"/>
      <c r="H20" s="80"/>
      <c r="I20" s="80"/>
      <c r="J20" s="80"/>
      <c r="K20" s="81"/>
      <c r="L20" s="81"/>
      <c r="M20" s="81"/>
      <c r="N20" s="81"/>
      <c r="O20" s="82"/>
      <c r="P20" s="99"/>
      <c r="Q20" s="83"/>
      <c r="R20" s="84"/>
      <c r="S20" s="84"/>
      <c r="T20" s="84"/>
      <c r="U20" s="84"/>
      <c r="V20" s="84"/>
      <c r="W20" s="84"/>
      <c r="X20" s="84"/>
      <c r="Y20" s="84"/>
      <c r="Z20" s="86"/>
      <c r="AB20" s="73"/>
      <c r="AC20" s="74"/>
      <c r="AD20" s="75"/>
    </row>
    <row r="21" spans="1:30" ht="20.100000000000001" customHeight="1">
      <c r="A21" s="59" t="s">
        <v>2</v>
      </c>
      <c r="B21" s="60" t="s">
        <v>2</v>
      </c>
      <c r="C21" s="61"/>
      <c r="D21" s="105" t="s">
        <v>2</v>
      </c>
      <c r="E21" s="106"/>
      <c r="F21" s="107" t="s">
        <v>48</v>
      </c>
      <c r="G21" s="108"/>
      <c r="H21" s="109"/>
      <c r="I21" s="109"/>
      <c r="J21" s="109"/>
      <c r="K21" s="110"/>
      <c r="L21" s="110"/>
      <c r="M21" s="110"/>
      <c r="N21" s="110"/>
      <c r="O21" s="111"/>
      <c r="P21" s="99"/>
      <c r="Q21" s="112"/>
      <c r="R21" s="113"/>
      <c r="S21" s="113"/>
      <c r="T21" s="113"/>
      <c r="U21" s="113"/>
      <c r="V21" s="113"/>
      <c r="W21" s="113"/>
      <c r="X21" s="114">
        <f>SUBTOTAL(9,X23:X25)</f>
        <v>14974.16</v>
      </c>
      <c r="Y21" s="114">
        <f>SUBTOTAL(9,Y23:Y25)</f>
        <v>14974.16</v>
      </c>
      <c r="Z21" s="115">
        <f>SUBTOTAL(9,Z23:Z25)</f>
        <v>1.7137526251642346E-2</v>
      </c>
      <c r="AB21" s="73"/>
      <c r="AC21" s="74"/>
      <c r="AD21" s="75"/>
    </row>
    <row r="22" spans="1:30" ht="20.100000000000001" customHeight="1">
      <c r="A22" s="59"/>
      <c r="B22" s="60"/>
      <c r="C22" s="61"/>
      <c r="D22" s="116"/>
      <c r="E22" s="117"/>
      <c r="F22" s="118"/>
      <c r="G22" s="119"/>
      <c r="H22" s="120"/>
      <c r="I22" s="120"/>
      <c r="J22" s="120"/>
      <c r="K22" s="121"/>
      <c r="L22" s="121"/>
      <c r="M22" s="121"/>
      <c r="N22" s="121"/>
      <c r="O22" s="122"/>
      <c r="P22" s="99"/>
      <c r="Q22" s="123"/>
      <c r="R22" s="124"/>
      <c r="S22" s="124"/>
      <c r="T22" s="124"/>
      <c r="U22" s="124"/>
      <c r="V22" s="124"/>
      <c r="W22" s="124"/>
      <c r="X22" s="125"/>
      <c r="Y22" s="126"/>
      <c r="Z22" s="127"/>
      <c r="AB22" s="73">
        <f t="shared" si="2"/>
        <v>0</v>
      </c>
      <c r="AC22" s="74"/>
      <c r="AD22" s="75"/>
    </row>
    <row r="23" spans="1:30" ht="80.099999999999994" customHeight="1">
      <c r="A23" s="128" t="s">
        <v>6</v>
      </c>
      <c r="B23" s="128" t="s">
        <v>6</v>
      </c>
      <c r="C23" s="129"/>
      <c r="D23" s="87" t="s">
        <v>6</v>
      </c>
      <c r="E23" s="88" t="s">
        <v>124</v>
      </c>
      <c r="F23" s="130" t="s">
        <v>61</v>
      </c>
      <c r="G23" s="90" t="s">
        <v>156</v>
      </c>
      <c r="H23" s="1">
        <v>0</v>
      </c>
      <c r="I23" s="1">
        <f t="shared" ref="I23:I25" si="3">H23*(1-$G$9)</f>
        <v>0</v>
      </c>
      <c r="J23" s="1">
        <v>0</v>
      </c>
      <c r="K23" s="1">
        <f t="shared" ref="K23:K25" si="4">J23*(1-$G$9)</f>
        <v>0</v>
      </c>
      <c r="L23" s="1">
        <v>830</v>
      </c>
      <c r="M23" s="1">
        <f t="shared" ref="M23:M25" si="5">L23*(1-$G$9)</f>
        <v>830</v>
      </c>
      <c r="N23" s="1">
        <f>SUM(H23,J23,L23)</f>
        <v>830</v>
      </c>
      <c r="O23" s="1">
        <f t="shared" ref="O23:O30" si="6">SUM(I23,K23,M23)</f>
        <v>830</v>
      </c>
      <c r="P23" s="91"/>
      <c r="Q23" s="2">
        <v>9</v>
      </c>
      <c r="R23" s="1">
        <f t="shared" ref="R23:W25" si="7">$Q23*H23</f>
        <v>0</v>
      </c>
      <c r="S23" s="1">
        <f t="shared" si="7"/>
        <v>0</v>
      </c>
      <c r="T23" s="1">
        <f t="shared" si="7"/>
        <v>0</v>
      </c>
      <c r="U23" s="1">
        <f t="shared" si="7"/>
        <v>0</v>
      </c>
      <c r="V23" s="1">
        <f t="shared" si="7"/>
        <v>7470</v>
      </c>
      <c r="W23" s="1">
        <f t="shared" si="7"/>
        <v>7470</v>
      </c>
      <c r="X23" s="1">
        <f t="shared" ref="X23:Y25" si="8">ROUND($Q23*N23,2)</f>
        <v>7470</v>
      </c>
      <c r="Y23" s="1">
        <f t="shared" si="8"/>
        <v>7470</v>
      </c>
      <c r="Z23" s="3">
        <f t="shared" ref="Z23:Z25" si="9">IFERROR(+$X23/$Q$83,"")</f>
        <v>8.549215521923656E-3</v>
      </c>
      <c r="AB23" s="73">
        <f t="shared" si="2"/>
        <v>7470</v>
      </c>
      <c r="AC23" s="74"/>
      <c r="AD23" s="75"/>
    </row>
    <row r="24" spans="1:30" ht="80.099999999999994" customHeight="1">
      <c r="A24" s="59" t="s">
        <v>7</v>
      </c>
      <c r="B24" s="59" t="s">
        <v>7</v>
      </c>
      <c r="C24" s="129"/>
      <c r="D24" s="87" t="s">
        <v>7</v>
      </c>
      <c r="E24" s="88" t="s">
        <v>76</v>
      </c>
      <c r="F24" s="130" t="s">
        <v>30</v>
      </c>
      <c r="G24" s="90" t="s">
        <v>39</v>
      </c>
      <c r="H24" s="1">
        <v>0</v>
      </c>
      <c r="I24" s="1">
        <f t="shared" si="3"/>
        <v>0</v>
      </c>
      <c r="J24" s="1">
        <v>545.28</v>
      </c>
      <c r="K24" s="1">
        <f t="shared" si="4"/>
        <v>545.28</v>
      </c>
      <c r="L24" s="1">
        <v>3206.8</v>
      </c>
      <c r="M24" s="1">
        <f t="shared" si="5"/>
        <v>3206.8</v>
      </c>
      <c r="N24" s="1">
        <f>SUM(H24,J24,L24)</f>
        <v>3752.08</v>
      </c>
      <c r="O24" s="1">
        <f t="shared" si="6"/>
        <v>3752.08</v>
      </c>
      <c r="P24" s="91"/>
      <c r="Q24" s="2">
        <v>1</v>
      </c>
      <c r="R24" s="1">
        <f t="shared" si="7"/>
        <v>0</v>
      </c>
      <c r="S24" s="1">
        <f t="shared" si="7"/>
        <v>0</v>
      </c>
      <c r="T24" s="1">
        <f t="shared" si="7"/>
        <v>545.28</v>
      </c>
      <c r="U24" s="1">
        <f t="shared" si="7"/>
        <v>545.28</v>
      </c>
      <c r="V24" s="1">
        <f t="shared" si="7"/>
        <v>3206.8</v>
      </c>
      <c r="W24" s="1">
        <f t="shared" si="7"/>
        <v>3206.8</v>
      </c>
      <c r="X24" s="1">
        <f t="shared" si="8"/>
        <v>3752.08</v>
      </c>
      <c r="Y24" s="1">
        <f t="shared" si="8"/>
        <v>3752.08</v>
      </c>
      <c r="Z24" s="3">
        <f t="shared" si="9"/>
        <v>4.2941553648593459E-3</v>
      </c>
      <c r="AB24" s="73">
        <f t="shared" si="2"/>
        <v>3752.08</v>
      </c>
      <c r="AC24" s="74"/>
      <c r="AD24" s="75"/>
    </row>
    <row r="25" spans="1:30" ht="39.950000000000003" customHeight="1">
      <c r="A25" s="59" t="s">
        <v>8</v>
      </c>
      <c r="B25" s="59" t="s">
        <v>8</v>
      </c>
      <c r="C25" s="129"/>
      <c r="D25" s="87" t="s">
        <v>8</v>
      </c>
      <c r="E25" s="88" t="s">
        <v>76</v>
      </c>
      <c r="F25" s="130" t="s">
        <v>31</v>
      </c>
      <c r="G25" s="90" t="s">
        <v>39</v>
      </c>
      <c r="H25" s="1">
        <v>0</v>
      </c>
      <c r="I25" s="1">
        <f t="shared" si="3"/>
        <v>0</v>
      </c>
      <c r="J25" s="1">
        <v>545.28</v>
      </c>
      <c r="K25" s="1">
        <f t="shared" si="4"/>
        <v>545.28</v>
      </c>
      <c r="L25" s="1">
        <v>3206.8</v>
      </c>
      <c r="M25" s="1">
        <f t="shared" si="5"/>
        <v>3206.8</v>
      </c>
      <c r="N25" s="1">
        <f>SUM(H25,J25,L25)</f>
        <v>3752.08</v>
      </c>
      <c r="O25" s="1">
        <f t="shared" si="6"/>
        <v>3752.08</v>
      </c>
      <c r="P25" s="91"/>
      <c r="Q25" s="2">
        <v>1</v>
      </c>
      <c r="R25" s="1">
        <f t="shared" si="7"/>
        <v>0</v>
      </c>
      <c r="S25" s="1">
        <f t="shared" si="7"/>
        <v>0</v>
      </c>
      <c r="T25" s="1">
        <f t="shared" si="7"/>
        <v>545.28</v>
      </c>
      <c r="U25" s="1">
        <f t="shared" si="7"/>
        <v>545.28</v>
      </c>
      <c r="V25" s="1">
        <f t="shared" si="7"/>
        <v>3206.8</v>
      </c>
      <c r="W25" s="1">
        <f t="shared" si="7"/>
        <v>3206.8</v>
      </c>
      <c r="X25" s="1">
        <f t="shared" si="8"/>
        <v>3752.08</v>
      </c>
      <c r="Y25" s="1">
        <f t="shared" si="8"/>
        <v>3752.08</v>
      </c>
      <c r="Z25" s="3">
        <f t="shared" si="9"/>
        <v>4.2941553648593459E-3</v>
      </c>
      <c r="AB25" s="73">
        <f t="shared" si="2"/>
        <v>3752.08</v>
      </c>
      <c r="AC25" s="74"/>
      <c r="AD25" s="75"/>
    </row>
    <row r="26" spans="1:30" ht="39.950000000000003" customHeight="1">
      <c r="A26" s="59" t="s">
        <v>3</v>
      </c>
      <c r="B26" s="59" t="s">
        <v>3</v>
      </c>
      <c r="C26" s="129"/>
      <c r="D26" s="131" t="s">
        <v>3</v>
      </c>
      <c r="E26" s="132"/>
      <c r="F26" s="133" t="s">
        <v>34</v>
      </c>
      <c r="G26" s="134"/>
      <c r="H26" s="5"/>
      <c r="I26" s="5"/>
      <c r="J26" s="5"/>
      <c r="K26" s="6"/>
      <c r="L26" s="6"/>
      <c r="M26" s="6"/>
      <c r="N26" s="6"/>
      <c r="O26" s="7"/>
      <c r="P26" s="99"/>
      <c r="Q26" s="9"/>
      <c r="R26" s="10"/>
      <c r="S26" s="10"/>
      <c r="T26" s="10"/>
      <c r="U26" s="10"/>
      <c r="V26" s="10"/>
      <c r="W26" s="10"/>
      <c r="X26" s="10">
        <f>SUBTOTAL(9,X27:X27)</f>
        <v>2418.21</v>
      </c>
      <c r="Y26" s="10">
        <f>SUBTOTAL(9,Y27:Y28)</f>
        <v>4200.21</v>
      </c>
      <c r="Z26" s="11">
        <f>SUBTOTAL(9,Z27:Z28)</f>
        <v>4.8070281830440379E-3</v>
      </c>
      <c r="AB26" s="73"/>
      <c r="AC26" s="74"/>
      <c r="AD26" s="75"/>
    </row>
    <row r="27" spans="1:30" ht="49.5" customHeight="1">
      <c r="A27" s="59" t="s">
        <v>10</v>
      </c>
      <c r="B27" s="59" t="s">
        <v>10</v>
      </c>
      <c r="C27" s="129"/>
      <c r="D27" s="87" t="s">
        <v>9</v>
      </c>
      <c r="E27" s="88" t="s">
        <v>56</v>
      </c>
      <c r="F27" s="130" t="s">
        <v>40</v>
      </c>
      <c r="G27" s="90" t="s">
        <v>0</v>
      </c>
      <c r="H27" s="1">
        <v>483.26</v>
      </c>
      <c r="I27" s="1">
        <f t="shared" ref="I27:I28" si="10">H27*(1-$G$9)</f>
        <v>483.26</v>
      </c>
      <c r="J27" s="1">
        <v>78.17</v>
      </c>
      <c r="K27" s="1">
        <f t="shared" ref="K27:K28" si="11">J27*(1-$G$9)</f>
        <v>78.17</v>
      </c>
      <c r="L27" s="4">
        <v>10.25</v>
      </c>
      <c r="M27" s="1">
        <f t="shared" ref="M27:M28" si="12">L27*(1-$G$9)</f>
        <v>10.25</v>
      </c>
      <c r="N27" s="1">
        <f>SUM(H27,J27,L27)</f>
        <v>571.67999999999995</v>
      </c>
      <c r="O27" s="1">
        <f t="shared" si="6"/>
        <v>571.67999999999995</v>
      </c>
      <c r="P27" s="135"/>
      <c r="Q27" s="2">
        <v>4.2300000000000004</v>
      </c>
      <c r="R27" s="1">
        <f t="shared" ref="R27:W28" si="13">$Q27*H27</f>
        <v>2044.1898000000001</v>
      </c>
      <c r="S27" s="1">
        <f t="shared" si="13"/>
        <v>2044.1898000000001</v>
      </c>
      <c r="T27" s="1">
        <f t="shared" si="13"/>
        <v>330.65910000000002</v>
      </c>
      <c r="U27" s="1">
        <f t="shared" si="13"/>
        <v>330.65910000000002</v>
      </c>
      <c r="V27" s="1">
        <f t="shared" si="13"/>
        <v>43.357500000000002</v>
      </c>
      <c r="W27" s="1">
        <f t="shared" si="13"/>
        <v>43.357500000000002</v>
      </c>
      <c r="X27" s="1">
        <f>ROUND($Q27*N27,2)</f>
        <v>2418.21</v>
      </c>
      <c r="Y27" s="1">
        <f>ROUND($Q27*O27,2)</f>
        <v>2418.21</v>
      </c>
      <c r="Z27" s="3">
        <f t="shared" ref="Z27:Z28" si="14">IFERROR(+$X27/$Q$83,"")</f>
        <v>2.7675767693803219E-3</v>
      </c>
      <c r="AB27" s="73">
        <f>X27</f>
        <v>2418.21</v>
      </c>
      <c r="AC27" s="74"/>
      <c r="AD27" s="75"/>
    </row>
    <row r="28" spans="1:30" ht="72" customHeight="1">
      <c r="A28" s="59"/>
      <c r="B28" s="59"/>
      <c r="C28" s="129"/>
      <c r="D28" s="87" t="s">
        <v>10</v>
      </c>
      <c r="E28" s="88" t="s">
        <v>56</v>
      </c>
      <c r="F28" s="130" t="s">
        <v>159</v>
      </c>
      <c r="G28" s="90" t="s">
        <v>23</v>
      </c>
      <c r="H28" s="1">
        <v>1.22</v>
      </c>
      <c r="I28" s="1">
        <f t="shared" si="10"/>
        <v>1.22</v>
      </c>
      <c r="J28" s="1">
        <v>4.72</v>
      </c>
      <c r="K28" s="1">
        <f t="shared" si="11"/>
        <v>4.72</v>
      </c>
      <c r="L28" s="4"/>
      <c r="M28" s="1">
        <f t="shared" si="12"/>
        <v>0</v>
      </c>
      <c r="N28" s="1">
        <f>SUM(H28,J28,L28)</f>
        <v>5.9399999999999995</v>
      </c>
      <c r="O28" s="1">
        <f>SUM(I28,K28,M28)</f>
        <v>5.9399999999999995</v>
      </c>
      <c r="P28" s="135"/>
      <c r="Q28" s="2">
        <v>300</v>
      </c>
      <c r="R28" s="1">
        <f t="shared" si="13"/>
        <v>366</v>
      </c>
      <c r="S28" s="1">
        <f>$Q28*I28</f>
        <v>366</v>
      </c>
      <c r="T28" s="1">
        <v>0</v>
      </c>
      <c r="U28" s="1">
        <f>$Q28*K28</f>
        <v>1416</v>
      </c>
      <c r="V28" s="1">
        <v>0</v>
      </c>
      <c r="W28" s="1">
        <f>$Q28*M28</f>
        <v>0</v>
      </c>
      <c r="X28" s="1">
        <f>ROUND($Q28*N28,2)</f>
        <v>1782</v>
      </c>
      <c r="Y28" s="1">
        <f>ROUND($Q28*O28,2)</f>
        <v>1782</v>
      </c>
      <c r="Z28" s="3">
        <f t="shared" si="14"/>
        <v>2.0394514136637155E-3</v>
      </c>
      <c r="AB28" s="73"/>
      <c r="AC28" s="74"/>
      <c r="AD28" s="75"/>
    </row>
    <row r="29" spans="1:30" ht="39.950000000000003" customHeight="1">
      <c r="A29" s="136" t="s">
        <v>18</v>
      </c>
      <c r="B29" s="137" t="s">
        <v>18</v>
      </c>
      <c r="C29" s="129"/>
      <c r="D29" s="131" t="s">
        <v>18</v>
      </c>
      <c r="E29" s="132"/>
      <c r="F29" s="133" t="s">
        <v>88</v>
      </c>
      <c r="G29" s="134"/>
      <c r="H29" s="5"/>
      <c r="I29" s="5"/>
      <c r="J29" s="5"/>
      <c r="K29" s="138"/>
      <c r="L29" s="6"/>
      <c r="M29" s="6"/>
      <c r="N29" s="6"/>
      <c r="O29" s="7"/>
      <c r="P29" s="99"/>
      <c r="Q29" s="9"/>
      <c r="R29" s="10"/>
      <c r="S29" s="10"/>
      <c r="T29" s="10"/>
      <c r="U29" s="10"/>
      <c r="V29" s="10"/>
      <c r="W29" s="10"/>
      <c r="X29" s="10">
        <f>SUBTOTAL(9,X30:X33)</f>
        <v>68598.87000000001</v>
      </c>
      <c r="Y29" s="10">
        <f>SUBTOTAL(9,Y30:Y34)</f>
        <v>76194.62000000001</v>
      </c>
      <c r="Z29" s="11">
        <f>SUBTOTAL(9,Z30:Z33)</f>
        <v>7.8509574858155698E-2</v>
      </c>
      <c r="AB29" s="73"/>
      <c r="AC29" s="74"/>
      <c r="AD29" s="75"/>
    </row>
    <row r="30" spans="1:30" ht="75.75" customHeight="1">
      <c r="A30" s="136"/>
      <c r="B30" s="137"/>
      <c r="C30" s="129"/>
      <c r="D30" s="87" t="s">
        <v>52</v>
      </c>
      <c r="E30" s="88" t="s">
        <v>110</v>
      </c>
      <c r="F30" s="130" t="s">
        <v>158</v>
      </c>
      <c r="G30" s="90" t="s">
        <v>26</v>
      </c>
      <c r="H30" s="1">
        <v>0</v>
      </c>
      <c r="I30" s="1">
        <f t="shared" ref="I30:I34" si="15">H30*(1-$G$9)</f>
        <v>0</v>
      </c>
      <c r="J30" s="1">
        <v>79.64</v>
      </c>
      <c r="K30" s="1">
        <f t="shared" ref="K30:K34" si="16">J30*(1-$G$9)</f>
        <v>79.64</v>
      </c>
      <c r="L30" s="4">
        <v>48.99</v>
      </c>
      <c r="M30" s="1">
        <f t="shared" ref="M30:M34" si="17">L30*(1-$G$9)</f>
        <v>48.99</v>
      </c>
      <c r="N30" s="1">
        <f>SUM(H30,J30,L30)</f>
        <v>128.63</v>
      </c>
      <c r="O30" s="1">
        <f t="shared" si="6"/>
        <v>128.63</v>
      </c>
      <c r="P30" s="135"/>
      <c r="Q30" s="2">
        <v>448.92</v>
      </c>
      <c r="R30" s="1">
        <f t="shared" ref="R30:W34" si="18">$Q30*H30</f>
        <v>0</v>
      </c>
      <c r="S30" s="1">
        <f t="shared" si="18"/>
        <v>0</v>
      </c>
      <c r="T30" s="1">
        <f t="shared" si="18"/>
        <v>35751.988799999999</v>
      </c>
      <c r="U30" s="1">
        <f t="shared" si="18"/>
        <v>35751.988799999999</v>
      </c>
      <c r="V30" s="1">
        <f t="shared" si="18"/>
        <v>21992.590800000002</v>
      </c>
      <c r="W30" s="1">
        <f t="shared" si="18"/>
        <v>21992.590800000002</v>
      </c>
      <c r="X30" s="1">
        <f t="shared" ref="X30:Y34" si="19">ROUND($Q30*N30,2)</f>
        <v>57744.58</v>
      </c>
      <c r="Y30" s="1">
        <f t="shared" si="19"/>
        <v>57744.58</v>
      </c>
      <c r="Z30" s="3">
        <f t="shared" ref="Z30:Z34" si="20">IFERROR(+$X30/$Q$83,"")</f>
        <v>6.6087129804948103E-2</v>
      </c>
      <c r="AB30" s="73"/>
      <c r="AC30" s="74"/>
      <c r="AD30" s="75"/>
    </row>
    <row r="31" spans="1:30" ht="87" customHeight="1">
      <c r="A31" s="128"/>
      <c r="B31" s="128"/>
      <c r="C31" s="129"/>
      <c r="D31" s="87" t="s">
        <v>53</v>
      </c>
      <c r="E31" s="88" t="s">
        <v>112</v>
      </c>
      <c r="F31" s="130" t="s">
        <v>84</v>
      </c>
      <c r="G31" s="90" t="s">
        <v>39</v>
      </c>
      <c r="H31" s="1">
        <v>0</v>
      </c>
      <c r="I31" s="1">
        <f t="shared" si="15"/>
        <v>0</v>
      </c>
      <c r="J31" s="1">
        <v>27.91</v>
      </c>
      <c r="K31" s="1">
        <f t="shared" si="16"/>
        <v>27.91</v>
      </c>
      <c r="L31" s="4">
        <v>0</v>
      </c>
      <c r="M31" s="1">
        <f t="shared" si="17"/>
        <v>0</v>
      </c>
      <c r="N31" s="1">
        <f>SUM(H31,J31,L31)</f>
        <v>27.91</v>
      </c>
      <c r="O31" s="1">
        <f t="shared" ref="O31:O34" si="21">SUM(I31,K31,M31)</f>
        <v>27.91</v>
      </c>
      <c r="P31" s="135"/>
      <c r="Q31" s="2">
        <v>1</v>
      </c>
      <c r="R31" s="1">
        <f t="shared" si="18"/>
        <v>0</v>
      </c>
      <c r="S31" s="1">
        <f t="shared" si="18"/>
        <v>0</v>
      </c>
      <c r="T31" s="1">
        <f t="shared" si="18"/>
        <v>27.91</v>
      </c>
      <c r="U31" s="1">
        <f t="shared" si="18"/>
        <v>27.91</v>
      </c>
      <c r="V31" s="1">
        <f t="shared" si="18"/>
        <v>0</v>
      </c>
      <c r="W31" s="1">
        <f t="shared" si="18"/>
        <v>0</v>
      </c>
      <c r="X31" s="1">
        <f t="shared" si="19"/>
        <v>27.91</v>
      </c>
      <c r="Y31" s="1">
        <f t="shared" si="19"/>
        <v>27.91</v>
      </c>
      <c r="Z31" s="3">
        <f t="shared" si="20"/>
        <v>3.1942249694362687E-5</v>
      </c>
      <c r="AB31" s="73"/>
      <c r="AC31" s="74"/>
      <c r="AD31" s="75"/>
    </row>
    <row r="32" spans="1:30" ht="87" customHeight="1">
      <c r="A32" s="128"/>
      <c r="B32" s="128"/>
      <c r="C32" s="129"/>
      <c r="D32" s="87" t="s">
        <v>54</v>
      </c>
      <c r="E32" s="88" t="s">
        <v>113</v>
      </c>
      <c r="F32" s="130" t="s">
        <v>85</v>
      </c>
      <c r="G32" s="90" t="s">
        <v>39</v>
      </c>
      <c r="H32" s="1">
        <v>0</v>
      </c>
      <c r="I32" s="1">
        <f t="shared" si="15"/>
        <v>0</v>
      </c>
      <c r="J32" s="1">
        <v>55.82</v>
      </c>
      <c r="K32" s="1">
        <f t="shared" si="16"/>
        <v>55.82</v>
      </c>
      <c r="L32" s="4">
        <v>0</v>
      </c>
      <c r="M32" s="1">
        <f t="shared" si="17"/>
        <v>0</v>
      </c>
      <c r="N32" s="1">
        <f>SUM(H32,J32,L32)</f>
        <v>55.82</v>
      </c>
      <c r="O32" s="1">
        <f t="shared" si="21"/>
        <v>55.82</v>
      </c>
      <c r="P32" s="135"/>
      <c r="Q32" s="2">
        <v>1</v>
      </c>
      <c r="R32" s="1">
        <f t="shared" si="18"/>
        <v>0</v>
      </c>
      <c r="S32" s="1">
        <f t="shared" si="18"/>
        <v>0</v>
      </c>
      <c r="T32" s="1">
        <f t="shared" si="18"/>
        <v>55.82</v>
      </c>
      <c r="U32" s="1">
        <f t="shared" si="18"/>
        <v>55.82</v>
      </c>
      <c r="V32" s="1">
        <f t="shared" si="18"/>
        <v>0</v>
      </c>
      <c r="W32" s="1">
        <f t="shared" si="18"/>
        <v>0</v>
      </c>
      <c r="X32" s="1">
        <f t="shared" si="19"/>
        <v>55.82</v>
      </c>
      <c r="Y32" s="1">
        <f t="shared" si="19"/>
        <v>55.82</v>
      </c>
      <c r="Z32" s="3">
        <f t="shared" si="20"/>
        <v>6.3884499388725373E-5</v>
      </c>
      <c r="AB32" s="73"/>
      <c r="AC32" s="74"/>
      <c r="AD32" s="75"/>
    </row>
    <row r="33" spans="1:30" ht="87" customHeight="1">
      <c r="A33" s="128"/>
      <c r="B33" s="128"/>
      <c r="C33" s="129"/>
      <c r="D33" s="87" t="s">
        <v>82</v>
      </c>
      <c r="E33" s="88" t="s">
        <v>86</v>
      </c>
      <c r="F33" s="130" t="s">
        <v>87</v>
      </c>
      <c r="G33" s="90" t="s">
        <v>23</v>
      </c>
      <c r="H33" s="1">
        <v>0</v>
      </c>
      <c r="I33" s="1">
        <f t="shared" si="15"/>
        <v>0</v>
      </c>
      <c r="J33" s="1">
        <v>5.23</v>
      </c>
      <c r="K33" s="1">
        <f t="shared" si="16"/>
        <v>5.23</v>
      </c>
      <c r="L33" s="4">
        <v>0</v>
      </c>
      <c r="M33" s="1">
        <f t="shared" si="17"/>
        <v>0</v>
      </c>
      <c r="N33" s="1">
        <f>SUM(H33,J33,L33)</f>
        <v>5.23</v>
      </c>
      <c r="O33" s="1">
        <f t="shared" si="21"/>
        <v>5.23</v>
      </c>
      <c r="P33" s="135"/>
      <c r="Q33" s="2">
        <v>2059.38</v>
      </c>
      <c r="R33" s="1">
        <f t="shared" si="18"/>
        <v>0</v>
      </c>
      <c r="S33" s="1">
        <f t="shared" si="18"/>
        <v>0</v>
      </c>
      <c r="T33" s="1">
        <f t="shared" si="18"/>
        <v>10770.557400000002</v>
      </c>
      <c r="U33" s="1">
        <f t="shared" si="18"/>
        <v>10770.557400000002</v>
      </c>
      <c r="V33" s="1">
        <f t="shared" si="18"/>
        <v>0</v>
      </c>
      <c r="W33" s="1">
        <f t="shared" si="18"/>
        <v>0</v>
      </c>
      <c r="X33" s="1">
        <f t="shared" si="19"/>
        <v>10770.56</v>
      </c>
      <c r="Y33" s="1">
        <f t="shared" si="19"/>
        <v>10770.56</v>
      </c>
      <c r="Z33" s="3">
        <f t="shared" si="20"/>
        <v>1.2326618304124504E-2</v>
      </c>
      <c r="AB33" s="73"/>
      <c r="AC33" s="74"/>
      <c r="AD33" s="75"/>
    </row>
    <row r="34" spans="1:30" ht="87" customHeight="1">
      <c r="A34" s="128"/>
      <c r="B34" s="128"/>
      <c r="C34" s="129"/>
      <c r="D34" s="87" t="s">
        <v>83</v>
      </c>
      <c r="E34" s="88" t="s">
        <v>111</v>
      </c>
      <c r="F34" s="130" t="s">
        <v>81</v>
      </c>
      <c r="G34" s="90" t="s">
        <v>26</v>
      </c>
      <c r="H34" s="1">
        <v>0</v>
      </c>
      <c r="I34" s="1">
        <f t="shared" si="15"/>
        <v>0</v>
      </c>
      <c r="J34" s="1">
        <v>27.26</v>
      </c>
      <c r="K34" s="1">
        <f t="shared" si="16"/>
        <v>27.26</v>
      </c>
      <c r="L34" s="4">
        <v>80.88</v>
      </c>
      <c r="M34" s="1">
        <f t="shared" si="17"/>
        <v>80.88</v>
      </c>
      <c r="N34" s="1">
        <f>SUM(H34,J34,L34)</f>
        <v>108.14</v>
      </c>
      <c r="O34" s="1">
        <f t="shared" si="21"/>
        <v>108.14</v>
      </c>
      <c r="P34" s="135"/>
      <c r="Q34" s="2">
        <v>70.239999999999995</v>
      </c>
      <c r="R34" s="1">
        <f t="shared" si="18"/>
        <v>0</v>
      </c>
      <c r="S34" s="1">
        <f t="shared" si="18"/>
        <v>0</v>
      </c>
      <c r="T34" s="1">
        <f t="shared" si="18"/>
        <v>1914.7423999999999</v>
      </c>
      <c r="U34" s="1">
        <f t="shared" si="18"/>
        <v>1914.7423999999999</v>
      </c>
      <c r="V34" s="1">
        <f t="shared" si="18"/>
        <v>5681.011199999999</v>
      </c>
      <c r="W34" s="1">
        <f t="shared" si="18"/>
        <v>5681.011199999999</v>
      </c>
      <c r="X34" s="1">
        <f t="shared" si="19"/>
        <v>7595.75</v>
      </c>
      <c r="Y34" s="1">
        <f t="shared" si="19"/>
        <v>7595.75</v>
      </c>
      <c r="Z34" s="3">
        <f t="shared" si="20"/>
        <v>8.6931330389091854E-3</v>
      </c>
      <c r="AB34" s="73"/>
      <c r="AC34" s="74"/>
      <c r="AD34" s="75"/>
    </row>
    <row r="35" spans="1:30" ht="20.100000000000001" customHeight="1">
      <c r="A35" s="136">
        <v>4</v>
      </c>
      <c r="B35" s="139">
        <v>4</v>
      </c>
      <c r="C35" s="61"/>
      <c r="D35" s="140">
        <v>3</v>
      </c>
      <c r="E35" s="141"/>
      <c r="F35" s="142" t="s">
        <v>89</v>
      </c>
      <c r="G35" s="143"/>
      <c r="H35" s="144"/>
      <c r="I35" s="144"/>
      <c r="J35" s="144"/>
      <c r="K35" s="145"/>
      <c r="L35" s="145"/>
      <c r="M35" s="145"/>
      <c r="N35" s="145"/>
      <c r="O35" s="146"/>
      <c r="P35" s="99"/>
      <c r="Q35" s="147"/>
      <c r="R35" s="148"/>
      <c r="S35" s="148"/>
      <c r="T35" s="148"/>
      <c r="U35" s="148"/>
      <c r="V35" s="148"/>
      <c r="W35" s="148"/>
      <c r="X35" s="148">
        <f>SUBTOTAL(9,X37:X40)</f>
        <v>69080.88</v>
      </c>
      <c r="Y35" s="148">
        <f>SUBTOTAL(9,Y37:Y40)</f>
        <v>69080.88</v>
      </c>
      <c r="Z35" s="149">
        <f>SUBTOTAL(9,Z37:Z40)</f>
        <v>7.906122243161251E-2</v>
      </c>
      <c r="AB35" s="73"/>
      <c r="AC35" s="74"/>
      <c r="AD35" s="75"/>
    </row>
    <row r="36" spans="1:30" ht="20.100000000000001" customHeight="1">
      <c r="A36" s="136"/>
      <c r="B36" s="139"/>
      <c r="C36" s="61"/>
      <c r="D36" s="103"/>
      <c r="E36" s="104"/>
      <c r="F36" s="78"/>
      <c r="G36" s="79"/>
      <c r="H36" s="80"/>
      <c r="I36" s="80"/>
      <c r="J36" s="80"/>
      <c r="K36" s="81"/>
      <c r="L36" s="81"/>
      <c r="M36" s="81"/>
      <c r="N36" s="81"/>
      <c r="O36" s="82"/>
      <c r="P36" s="99"/>
      <c r="Q36" s="83"/>
      <c r="R36" s="84"/>
      <c r="S36" s="84"/>
      <c r="T36" s="84"/>
      <c r="U36" s="84"/>
      <c r="V36" s="84"/>
      <c r="W36" s="84"/>
      <c r="X36" s="84"/>
      <c r="Y36" s="84"/>
      <c r="Z36" s="86"/>
      <c r="AB36" s="73"/>
      <c r="AC36" s="74"/>
      <c r="AD36" s="75"/>
    </row>
    <row r="37" spans="1:30" ht="39.950000000000003" customHeight="1">
      <c r="A37" s="136" t="s">
        <v>15</v>
      </c>
      <c r="B37" s="139" t="s">
        <v>15</v>
      </c>
      <c r="C37" s="61"/>
      <c r="D37" s="131" t="s">
        <v>11</v>
      </c>
      <c r="E37" s="132"/>
      <c r="F37" s="133" t="s">
        <v>90</v>
      </c>
      <c r="G37" s="134"/>
      <c r="H37" s="5"/>
      <c r="I37" s="5"/>
      <c r="J37" s="5"/>
      <c r="K37" s="6"/>
      <c r="L37" s="6"/>
      <c r="M37" s="6"/>
      <c r="N37" s="6"/>
      <c r="O37" s="7"/>
      <c r="P37" s="99"/>
      <c r="Q37" s="9"/>
      <c r="R37" s="10"/>
      <c r="S37" s="10"/>
      <c r="T37" s="10"/>
      <c r="U37" s="10"/>
      <c r="V37" s="10"/>
      <c r="W37" s="10"/>
      <c r="X37" s="10">
        <f>SUBTOTAL(9,X38:X40)</f>
        <v>69080.88</v>
      </c>
      <c r="Y37" s="10">
        <f>SUBTOTAL(9,Y38:Y40)</f>
        <v>69080.88</v>
      </c>
      <c r="Z37" s="11">
        <f>SUBTOTAL(9,Z38:Z40)</f>
        <v>7.906122243161251E-2</v>
      </c>
      <c r="AB37" s="73"/>
      <c r="AC37" s="74"/>
      <c r="AD37" s="75"/>
    </row>
    <row r="38" spans="1:30" ht="48" customHeight="1">
      <c r="A38" s="136" t="s">
        <v>20</v>
      </c>
      <c r="B38" s="139" t="s">
        <v>21</v>
      </c>
      <c r="C38" s="61"/>
      <c r="D38" s="87" t="s">
        <v>12</v>
      </c>
      <c r="E38" s="88" t="s">
        <v>114</v>
      </c>
      <c r="F38" s="130" t="s">
        <v>125</v>
      </c>
      <c r="G38" s="90" t="s">
        <v>26</v>
      </c>
      <c r="H38" s="1">
        <v>0</v>
      </c>
      <c r="I38" s="1">
        <f t="shared" ref="I38:I40" si="22">H38*(1-$G$9)</f>
        <v>0</v>
      </c>
      <c r="J38" s="1">
        <v>89.88</v>
      </c>
      <c r="K38" s="1">
        <f t="shared" ref="K38:K40" si="23">J38*(1-$G$9)</f>
        <v>89.88</v>
      </c>
      <c r="L38" s="4"/>
      <c r="M38" s="1">
        <f t="shared" ref="M38:M40" si="24">L38*(1-$G$9)</f>
        <v>0</v>
      </c>
      <c r="N38" s="1">
        <f>SUM(H38,J38,L38)</f>
        <v>89.88</v>
      </c>
      <c r="O38" s="1">
        <f t="shared" ref="O38:O39" si="25">SUM(I38,K38,M38)</f>
        <v>89.88</v>
      </c>
      <c r="P38" s="135"/>
      <c r="Q38" s="2">
        <v>314.10000000000002</v>
      </c>
      <c r="R38" s="1">
        <f t="shared" ref="R38:W40" si="26">$Q38*H38</f>
        <v>0</v>
      </c>
      <c r="S38" s="1">
        <f t="shared" si="26"/>
        <v>0</v>
      </c>
      <c r="T38" s="1">
        <f t="shared" si="26"/>
        <v>28231.308000000001</v>
      </c>
      <c r="U38" s="1">
        <f t="shared" si="26"/>
        <v>28231.308000000001</v>
      </c>
      <c r="V38" s="1">
        <f t="shared" si="26"/>
        <v>0</v>
      </c>
      <c r="W38" s="1">
        <f t="shared" si="26"/>
        <v>0</v>
      </c>
      <c r="X38" s="1">
        <f t="shared" ref="X38:Y40" si="27">ROUND($Q38*N38,2)</f>
        <v>28231.31</v>
      </c>
      <c r="Y38" s="1">
        <f t="shared" si="27"/>
        <v>28231.31</v>
      </c>
      <c r="Z38" s="3">
        <f t="shared" ref="Z38:Z40" si="28">IFERROR(+$X38/$Q$83,"")</f>
        <v>3.2309980409135013E-2</v>
      </c>
      <c r="AB38" s="73">
        <f t="shared" si="2"/>
        <v>28231.31</v>
      </c>
      <c r="AC38" s="74"/>
      <c r="AD38" s="75"/>
    </row>
    <row r="39" spans="1:30" ht="51" customHeight="1">
      <c r="A39" s="136"/>
      <c r="B39" s="139"/>
      <c r="C39" s="61"/>
      <c r="D39" s="87" t="s">
        <v>13</v>
      </c>
      <c r="E39" s="88" t="s">
        <v>127</v>
      </c>
      <c r="F39" s="130" t="s">
        <v>126</v>
      </c>
      <c r="G39" s="90" t="s">
        <v>26</v>
      </c>
      <c r="H39" s="1">
        <v>0</v>
      </c>
      <c r="I39" s="1">
        <f t="shared" si="22"/>
        <v>0</v>
      </c>
      <c r="J39" s="1">
        <v>54.5</v>
      </c>
      <c r="K39" s="1">
        <f t="shared" si="23"/>
        <v>54.5</v>
      </c>
      <c r="L39" s="4">
        <v>1.8</v>
      </c>
      <c r="M39" s="1">
        <f t="shared" si="24"/>
        <v>1.8</v>
      </c>
      <c r="N39" s="1">
        <f>SUM(H39,J39,L39)</f>
        <v>56.3</v>
      </c>
      <c r="O39" s="1">
        <f t="shared" si="25"/>
        <v>56.3</v>
      </c>
      <c r="P39" s="135"/>
      <c r="Q39" s="2">
        <v>314.10000000000002</v>
      </c>
      <c r="R39" s="1">
        <f t="shared" si="26"/>
        <v>0</v>
      </c>
      <c r="S39" s="1">
        <f t="shared" si="26"/>
        <v>0</v>
      </c>
      <c r="T39" s="1">
        <f t="shared" si="26"/>
        <v>17118.45</v>
      </c>
      <c r="U39" s="1">
        <f t="shared" si="26"/>
        <v>17118.45</v>
      </c>
      <c r="V39" s="1">
        <f t="shared" si="26"/>
        <v>565.38000000000011</v>
      </c>
      <c r="W39" s="1">
        <f t="shared" si="26"/>
        <v>565.38000000000011</v>
      </c>
      <c r="X39" s="1">
        <f t="shared" si="27"/>
        <v>17683.830000000002</v>
      </c>
      <c r="Y39" s="1">
        <f t="shared" si="27"/>
        <v>17683.830000000002</v>
      </c>
      <c r="Z39" s="3">
        <f t="shared" si="28"/>
        <v>2.0238671207906189E-2</v>
      </c>
      <c r="AB39" s="73"/>
      <c r="AC39" s="74"/>
      <c r="AD39" s="75"/>
    </row>
    <row r="40" spans="1:30" ht="90.75" customHeight="1">
      <c r="A40" s="136" t="s">
        <v>20</v>
      </c>
      <c r="B40" s="139" t="s">
        <v>21</v>
      </c>
      <c r="C40" s="61"/>
      <c r="D40" s="87" t="s">
        <v>19</v>
      </c>
      <c r="E40" s="88" t="s">
        <v>115</v>
      </c>
      <c r="F40" s="150" t="s">
        <v>136</v>
      </c>
      <c r="G40" s="90" t="s">
        <v>0</v>
      </c>
      <c r="H40" s="1">
        <v>3.75</v>
      </c>
      <c r="I40" s="1">
        <f t="shared" si="22"/>
        <v>3.75</v>
      </c>
      <c r="J40" s="1">
        <v>28.79</v>
      </c>
      <c r="K40" s="1">
        <f t="shared" si="23"/>
        <v>28.79</v>
      </c>
      <c r="L40" s="4">
        <v>0.12</v>
      </c>
      <c r="M40" s="1">
        <f t="shared" si="24"/>
        <v>0.12</v>
      </c>
      <c r="N40" s="1">
        <f>SUM(H40,J40,L40)</f>
        <v>32.659999999999997</v>
      </c>
      <c r="O40" s="1">
        <f>SUM(I40,K40,M40)</f>
        <v>32.659999999999997</v>
      </c>
      <c r="P40" s="135"/>
      <c r="Q40" s="2">
        <v>709.3</v>
      </c>
      <c r="R40" s="1">
        <f t="shared" si="26"/>
        <v>2659.875</v>
      </c>
      <c r="S40" s="1">
        <f t="shared" si="26"/>
        <v>2659.875</v>
      </c>
      <c r="T40" s="1">
        <f t="shared" si="26"/>
        <v>20420.746999999999</v>
      </c>
      <c r="U40" s="1">
        <f t="shared" si="26"/>
        <v>20420.746999999999</v>
      </c>
      <c r="V40" s="1">
        <f t="shared" si="26"/>
        <v>85.115999999999985</v>
      </c>
      <c r="W40" s="1">
        <f t="shared" si="26"/>
        <v>85.115999999999985</v>
      </c>
      <c r="X40" s="1">
        <f t="shared" si="27"/>
        <v>23165.74</v>
      </c>
      <c r="Y40" s="1">
        <f t="shared" si="27"/>
        <v>23165.74</v>
      </c>
      <c r="Z40" s="3">
        <f t="shared" si="28"/>
        <v>2.6512570814571316E-2</v>
      </c>
      <c r="AB40" s="73">
        <f t="shared" si="2"/>
        <v>23165.74</v>
      </c>
      <c r="AC40" s="74"/>
      <c r="AD40" s="75"/>
    </row>
    <row r="41" spans="1:30" ht="20.100000000000001" customHeight="1">
      <c r="A41" s="136">
        <v>4</v>
      </c>
      <c r="B41" s="139">
        <v>4</v>
      </c>
      <c r="C41" s="61"/>
      <c r="D41" s="140">
        <v>4</v>
      </c>
      <c r="E41" s="141"/>
      <c r="F41" s="142" t="s">
        <v>91</v>
      </c>
      <c r="G41" s="143"/>
      <c r="H41" s="144"/>
      <c r="I41" s="144"/>
      <c r="J41" s="144"/>
      <c r="K41" s="145"/>
      <c r="L41" s="145"/>
      <c r="M41" s="145"/>
      <c r="N41" s="146"/>
      <c r="O41" s="146"/>
      <c r="P41" s="99"/>
      <c r="Q41" s="147"/>
      <c r="R41" s="148"/>
      <c r="S41" s="148"/>
      <c r="T41" s="148"/>
      <c r="U41" s="148"/>
      <c r="V41" s="148"/>
      <c r="W41" s="148"/>
      <c r="X41" s="148">
        <f>SUBTOTAL(9,X43:X44)</f>
        <v>41625.629999999997</v>
      </c>
      <c r="Y41" s="148">
        <f>SUBTOTAL(9,Y43:Y44)</f>
        <v>41625.629999999997</v>
      </c>
      <c r="Z41" s="149">
        <f>SUBTOTAL(9,Z43:Z44)</f>
        <v>4.7639421968654748E-2</v>
      </c>
      <c r="AB41" s="73"/>
      <c r="AC41" s="74"/>
      <c r="AD41" s="75"/>
    </row>
    <row r="42" spans="1:30" ht="20.100000000000001" customHeight="1">
      <c r="A42" s="136"/>
      <c r="B42" s="139"/>
      <c r="C42" s="61"/>
      <c r="D42" s="103"/>
      <c r="E42" s="104"/>
      <c r="F42" s="78"/>
      <c r="G42" s="79"/>
      <c r="H42" s="80"/>
      <c r="I42" s="80"/>
      <c r="J42" s="80"/>
      <c r="K42" s="81"/>
      <c r="L42" s="81"/>
      <c r="M42" s="81"/>
      <c r="N42" s="82"/>
      <c r="O42" s="82"/>
      <c r="P42" s="99"/>
      <c r="Q42" s="83"/>
      <c r="R42" s="84"/>
      <c r="S42" s="84"/>
      <c r="T42" s="84"/>
      <c r="U42" s="84"/>
      <c r="V42" s="84"/>
      <c r="W42" s="84"/>
      <c r="X42" s="84"/>
      <c r="Y42" s="84"/>
      <c r="Z42" s="86"/>
      <c r="AB42" s="73"/>
      <c r="AC42" s="74"/>
      <c r="AD42" s="75"/>
    </row>
    <row r="43" spans="1:30" ht="39.950000000000003" customHeight="1">
      <c r="A43" s="136" t="s">
        <v>15</v>
      </c>
      <c r="B43" s="139" t="s">
        <v>15</v>
      </c>
      <c r="C43" s="61"/>
      <c r="D43" s="131" t="s">
        <v>15</v>
      </c>
      <c r="E43" s="132"/>
      <c r="F43" s="133" t="s">
        <v>92</v>
      </c>
      <c r="G43" s="134"/>
      <c r="H43" s="5"/>
      <c r="I43" s="5"/>
      <c r="J43" s="5"/>
      <c r="K43" s="6"/>
      <c r="L43" s="6"/>
      <c r="M43" s="6"/>
      <c r="N43" s="7"/>
      <c r="O43" s="7"/>
      <c r="P43" s="99"/>
      <c r="Q43" s="9"/>
      <c r="R43" s="10"/>
      <c r="S43" s="10"/>
      <c r="T43" s="10"/>
      <c r="U43" s="10"/>
      <c r="V43" s="10"/>
      <c r="W43" s="10"/>
      <c r="X43" s="10">
        <f>SUBTOTAL(9,X44:X44)</f>
        <v>41625.629999999997</v>
      </c>
      <c r="Y43" s="10">
        <f>SUBTOTAL(9,Y44:Y44)</f>
        <v>41625.629999999997</v>
      </c>
      <c r="Z43" s="11">
        <f>SUBTOTAL(9,Z44:Z44)</f>
        <v>4.7639421968654748E-2</v>
      </c>
      <c r="AB43" s="73"/>
      <c r="AC43" s="74"/>
      <c r="AD43" s="75"/>
    </row>
    <row r="44" spans="1:30" ht="81" customHeight="1">
      <c r="A44" s="136"/>
      <c r="B44" s="139"/>
      <c r="C44" s="61"/>
      <c r="D44" s="87" t="s">
        <v>20</v>
      </c>
      <c r="E44" s="88" t="s">
        <v>116</v>
      </c>
      <c r="F44" s="150" t="s">
        <v>128</v>
      </c>
      <c r="G44" s="151" t="s">
        <v>0</v>
      </c>
      <c r="H44" s="1">
        <v>68.78</v>
      </c>
      <c r="I44" s="1">
        <f>H44*(1-$G$9)</f>
        <v>68.78</v>
      </c>
      <c r="J44" s="1">
        <v>17.48</v>
      </c>
      <c r="K44" s="1">
        <f>J44*(1-$G$9)</f>
        <v>17.48</v>
      </c>
      <c r="L44" s="1">
        <v>0</v>
      </c>
      <c r="M44" s="1">
        <f>L44*(1-$G$9)</f>
        <v>0</v>
      </c>
      <c r="N44" s="1">
        <f>SUM(H44,J44,L44)</f>
        <v>86.26</v>
      </c>
      <c r="O44" s="1">
        <f>SUM(I44,K44,M44)</f>
        <v>86.26</v>
      </c>
      <c r="P44" s="91"/>
      <c r="Q44" s="2">
        <v>482.56</v>
      </c>
      <c r="R44" s="1">
        <f t="shared" ref="R44:W44" si="29">$Q44*H44</f>
        <v>33190.476800000004</v>
      </c>
      <c r="S44" s="1">
        <f t="shared" si="29"/>
        <v>33190.476800000004</v>
      </c>
      <c r="T44" s="1">
        <f t="shared" si="29"/>
        <v>8435.1488000000008</v>
      </c>
      <c r="U44" s="1">
        <f t="shared" si="29"/>
        <v>8435.1488000000008</v>
      </c>
      <c r="V44" s="1">
        <f t="shared" si="29"/>
        <v>0</v>
      </c>
      <c r="W44" s="1">
        <f t="shared" si="29"/>
        <v>0</v>
      </c>
      <c r="X44" s="1">
        <f>ROUND($Q44*N44,2)</f>
        <v>41625.629999999997</v>
      </c>
      <c r="Y44" s="1">
        <f>ROUND($Q44*O44,2)</f>
        <v>41625.629999999997</v>
      </c>
      <c r="Z44" s="3">
        <f>IFERROR(+$X44/$Q$83,"")</f>
        <v>4.7639421968654748E-2</v>
      </c>
      <c r="AB44" s="73"/>
      <c r="AC44" s="74"/>
      <c r="AD44" s="75"/>
    </row>
    <row r="45" spans="1:30" ht="20.100000000000001" customHeight="1">
      <c r="A45" s="136">
        <v>5</v>
      </c>
      <c r="B45" s="139">
        <v>5</v>
      </c>
      <c r="C45" s="61"/>
      <c r="D45" s="92">
        <v>5</v>
      </c>
      <c r="E45" s="93"/>
      <c r="F45" s="94" t="s">
        <v>93</v>
      </c>
      <c r="G45" s="95"/>
      <c r="H45" s="96"/>
      <c r="I45" s="96"/>
      <c r="J45" s="96"/>
      <c r="K45" s="97"/>
      <c r="L45" s="97"/>
      <c r="M45" s="97"/>
      <c r="N45" s="97"/>
      <c r="O45" s="146"/>
      <c r="P45" s="99"/>
      <c r="Q45" s="100"/>
      <c r="R45" s="101"/>
      <c r="S45" s="101"/>
      <c r="T45" s="101"/>
      <c r="U45" s="101"/>
      <c r="V45" s="101"/>
      <c r="W45" s="101"/>
      <c r="X45" s="101">
        <f>SUBTOTAL(9,X47:X48)</f>
        <v>101156.25</v>
      </c>
      <c r="Y45" s="101">
        <f>SUBTOTAL(9,Y47:Y48)</f>
        <v>101156.25</v>
      </c>
      <c r="Z45" s="102">
        <f>SUBTOTAL(9,Z47:Z48)</f>
        <v>0.11577062685938284</v>
      </c>
      <c r="AB45" s="73"/>
      <c r="AC45" s="74"/>
      <c r="AD45" s="75"/>
    </row>
    <row r="46" spans="1:30" ht="20.100000000000001" customHeight="1">
      <c r="A46" s="136"/>
      <c r="B46" s="139"/>
      <c r="C46" s="61"/>
      <c r="D46" s="103"/>
      <c r="E46" s="104"/>
      <c r="F46" s="78"/>
      <c r="G46" s="79"/>
      <c r="H46" s="80"/>
      <c r="I46" s="80"/>
      <c r="J46" s="80"/>
      <c r="K46" s="81"/>
      <c r="L46" s="81"/>
      <c r="M46" s="81"/>
      <c r="N46" s="81"/>
      <c r="O46" s="82"/>
      <c r="P46" s="99"/>
      <c r="Q46" s="83"/>
      <c r="R46" s="84"/>
      <c r="S46" s="84"/>
      <c r="T46" s="84"/>
      <c r="U46" s="84"/>
      <c r="V46" s="84"/>
      <c r="W46" s="84"/>
      <c r="X46" s="84"/>
      <c r="Y46" s="84"/>
      <c r="Z46" s="86"/>
      <c r="AB46" s="73"/>
      <c r="AC46" s="74"/>
      <c r="AD46" s="75"/>
    </row>
    <row r="47" spans="1:30" ht="39.950000000000003" customHeight="1">
      <c r="A47" s="136" t="s">
        <v>16</v>
      </c>
      <c r="B47" s="139" t="s">
        <v>16</v>
      </c>
      <c r="C47" s="61"/>
      <c r="D47" s="131" t="s">
        <v>16</v>
      </c>
      <c r="E47" s="132"/>
      <c r="F47" s="133" t="s">
        <v>94</v>
      </c>
      <c r="G47" s="134"/>
      <c r="H47" s="5"/>
      <c r="I47" s="5"/>
      <c r="J47" s="5"/>
      <c r="K47" s="6"/>
      <c r="L47" s="6"/>
      <c r="M47" s="6"/>
      <c r="N47" s="6"/>
      <c r="O47" s="7"/>
      <c r="P47" s="99"/>
      <c r="Q47" s="9"/>
      <c r="R47" s="10"/>
      <c r="S47" s="10"/>
      <c r="T47" s="10"/>
      <c r="U47" s="10"/>
      <c r="V47" s="10"/>
      <c r="W47" s="10"/>
      <c r="X47" s="10">
        <f>SUBTOTAL(9,X48:X48)</f>
        <v>101156.25</v>
      </c>
      <c r="Y47" s="10">
        <f>SUBTOTAL(9,Y48:Y48)</f>
        <v>101156.25</v>
      </c>
      <c r="Z47" s="11">
        <f>SUBTOTAL(9,Z48:Z48)</f>
        <v>0.11577062685938284</v>
      </c>
      <c r="AB47" s="73"/>
      <c r="AC47" s="74"/>
      <c r="AD47" s="75"/>
    </row>
    <row r="48" spans="1:30" ht="81.75" customHeight="1">
      <c r="A48" s="136" t="s">
        <v>58</v>
      </c>
      <c r="B48" s="139" t="s">
        <v>17</v>
      </c>
      <c r="C48" s="61"/>
      <c r="D48" s="152" t="s">
        <v>57</v>
      </c>
      <c r="E48" s="88" t="s">
        <v>117</v>
      </c>
      <c r="F48" s="150" t="s">
        <v>129</v>
      </c>
      <c r="G48" s="90" t="s">
        <v>23</v>
      </c>
      <c r="H48" s="1">
        <v>42.37</v>
      </c>
      <c r="I48" s="1">
        <f>H48*(1-$G$9)</f>
        <v>42.37</v>
      </c>
      <c r="J48" s="1">
        <v>6.75</v>
      </c>
      <c r="K48" s="1">
        <f>J48*(1-$G$9)</f>
        <v>6.75</v>
      </c>
      <c r="L48" s="4">
        <v>0</v>
      </c>
      <c r="M48" s="1">
        <f>L48*(1-$G$9)</f>
        <v>0</v>
      </c>
      <c r="N48" s="1">
        <f>SUM(H48,J48,L48)</f>
        <v>49.12</v>
      </c>
      <c r="O48" s="1">
        <f t="shared" ref="O48" si="30">SUM(I48,K48,M48)</f>
        <v>49.12</v>
      </c>
      <c r="P48" s="91"/>
      <c r="Q48" s="2">
        <v>2059.37</v>
      </c>
      <c r="R48" s="1">
        <f t="shared" ref="R48:W48" si="31">$Q48*H48</f>
        <v>87255.506899999993</v>
      </c>
      <c r="S48" s="1">
        <f t="shared" si="31"/>
        <v>87255.506899999993</v>
      </c>
      <c r="T48" s="1">
        <f t="shared" si="31"/>
        <v>13900.747499999999</v>
      </c>
      <c r="U48" s="1">
        <f t="shared" si="31"/>
        <v>13900.747499999999</v>
      </c>
      <c r="V48" s="1">
        <f t="shared" si="31"/>
        <v>0</v>
      </c>
      <c r="W48" s="1">
        <f t="shared" si="31"/>
        <v>0</v>
      </c>
      <c r="X48" s="1">
        <f>ROUND($Q48*N48,2)</f>
        <v>101156.25</v>
      </c>
      <c r="Y48" s="1">
        <f>ROUND($Q48*O48,2)</f>
        <v>101156.25</v>
      </c>
      <c r="Z48" s="3">
        <f>IFERROR(+$X48/$Q$83,"")</f>
        <v>0.11577062685938284</v>
      </c>
      <c r="AB48" s="73">
        <f>X48</f>
        <v>101156.25</v>
      </c>
      <c r="AC48" s="74"/>
      <c r="AD48" s="75"/>
    </row>
    <row r="49" spans="1:30" ht="20.100000000000001" customHeight="1">
      <c r="A49" s="136">
        <v>5</v>
      </c>
      <c r="B49" s="139">
        <v>5</v>
      </c>
      <c r="C49" s="61"/>
      <c r="D49" s="92">
        <v>6</v>
      </c>
      <c r="E49" s="93"/>
      <c r="F49" s="94" t="s">
        <v>14</v>
      </c>
      <c r="G49" s="95"/>
      <c r="H49" s="96"/>
      <c r="I49" s="96"/>
      <c r="J49" s="96"/>
      <c r="K49" s="97"/>
      <c r="L49" s="97"/>
      <c r="M49" s="97"/>
      <c r="N49" s="97"/>
      <c r="O49" s="146"/>
      <c r="P49" s="99"/>
      <c r="Q49" s="100"/>
      <c r="R49" s="101"/>
      <c r="S49" s="101"/>
      <c r="T49" s="101"/>
      <c r="U49" s="101"/>
      <c r="V49" s="101"/>
      <c r="W49" s="101"/>
      <c r="X49" s="101">
        <f>SUBTOTAL(9,X51:X70)</f>
        <v>465401.08999999997</v>
      </c>
      <c r="Y49" s="101">
        <f>SUBTOTAL(9,Y51:Y70)</f>
        <v>465401.08999999997</v>
      </c>
      <c r="Z49" s="102">
        <f>SUBTOTAL(9,Z51:Z70)</f>
        <v>0.5326391194843626</v>
      </c>
      <c r="AB49" s="73"/>
      <c r="AC49" s="74"/>
      <c r="AD49" s="75"/>
    </row>
    <row r="50" spans="1:30" ht="20.100000000000001" customHeight="1">
      <c r="A50" s="136"/>
      <c r="B50" s="139"/>
      <c r="C50" s="61"/>
      <c r="D50" s="103"/>
      <c r="E50" s="104"/>
      <c r="F50" s="78"/>
      <c r="G50" s="79"/>
      <c r="H50" s="80"/>
      <c r="I50" s="80"/>
      <c r="J50" s="80"/>
      <c r="K50" s="81"/>
      <c r="L50" s="81"/>
      <c r="M50" s="81"/>
      <c r="N50" s="81"/>
      <c r="O50" s="82"/>
      <c r="P50" s="99"/>
      <c r="Q50" s="83"/>
      <c r="R50" s="84"/>
      <c r="S50" s="84"/>
      <c r="T50" s="84"/>
      <c r="U50" s="84"/>
      <c r="V50" s="84"/>
      <c r="W50" s="84"/>
      <c r="X50" s="84"/>
      <c r="Y50" s="84"/>
      <c r="Z50" s="86"/>
      <c r="AB50" s="73"/>
      <c r="AC50" s="74"/>
      <c r="AD50" s="75"/>
    </row>
    <row r="51" spans="1:30" ht="39.950000000000003" customHeight="1">
      <c r="A51" s="136" t="s">
        <v>16</v>
      </c>
      <c r="B51" s="139" t="s">
        <v>16</v>
      </c>
      <c r="C51" s="61"/>
      <c r="D51" s="131" t="s">
        <v>27</v>
      </c>
      <c r="E51" s="132"/>
      <c r="F51" s="153" t="s">
        <v>95</v>
      </c>
      <c r="G51" s="134"/>
      <c r="H51" s="5"/>
      <c r="I51" s="5"/>
      <c r="J51" s="5"/>
      <c r="K51" s="6"/>
      <c r="L51" s="6"/>
      <c r="M51" s="6"/>
      <c r="N51" s="6"/>
      <c r="O51" s="7"/>
      <c r="P51" s="99"/>
      <c r="Q51" s="9"/>
      <c r="R51" s="10"/>
      <c r="S51" s="10"/>
      <c r="T51" s="10"/>
      <c r="U51" s="10"/>
      <c r="V51" s="10"/>
      <c r="W51" s="10"/>
      <c r="X51" s="10">
        <f>SUBTOTAL(9,X52:X55)</f>
        <v>13190.8</v>
      </c>
      <c r="Y51" s="10">
        <f>SUBTOTAL(9,Y52:Y55)</f>
        <v>13190.8</v>
      </c>
      <c r="Z51" s="11">
        <f>SUBTOTAL(9,Z52:Z55)</f>
        <v>1.5096518354295926E-2</v>
      </c>
      <c r="AB51" s="73"/>
      <c r="AC51" s="74"/>
      <c r="AD51" s="75"/>
    </row>
    <row r="52" spans="1:30" ht="80.099999999999994" customHeight="1">
      <c r="A52" s="136" t="s">
        <v>57</v>
      </c>
      <c r="B52" s="139" t="s">
        <v>16</v>
      </c>
      <c r="C52" s="61"/>
      <c r="D52" s="152" t="s">
        <v>59</v>
      </c>
      <c r="E52" s="88" t="s">
        <v>131</v>
      </c>
      <c r="F52" s="150" t="s">
        <v>96</v>
      </c>
      <c r="G52" s="154" t="s">
        <v>23</v>
      </c>
      <c r="H52" s="1">
        <v>9.02</v>
      </c>
      <c r="I52" s="1">
        <f t="shared" ref="I52:I55" si="32">H52*(1-$G$9)</f>
        <v>9.02</v>
      </c>
      <c r="J52" s="1">
        <v>9.49</v>
      </c>
      <c r="K52" s="1">
        <f t="shared" ref="K52:K55" si="33">J52*(1-$G$9)</f>
        <v>9.49</v>
      </c>
      <c r="L52" s="4">
        <v>0</v>
      </c>
      <c r="M52" s="1">
        <f t="shared" ref="M52:M55" si="34">L52*(1-$G$9)</f>
        <v>0</v>
      </c>
      <c r="N52" s="1">
        <f>SUM(H52,J52,L52)</f>
        <v>18.509999999999998</v>
      </c>
      <c r="O52" s="1">
        <f t="shared" ref="O52:O53" si="35">SUM(I52,K52,M52)</f>
        <v>18.509999999999998</v>
      </c>
      <c r="P52" s="91"/>
      <c r="Q52" s="2">
        <v>382</v>
      </c>
      <c r="R52" s="1">
        <f t="shared" ref="R52:W55" si="36">$Q52*H52</f>
        <v>3445.64</v>
      </c>
      <c r="S52" s="1">
        <f t="shared" si="36"/>
        <v>3445.64</v>
      </c>
      <c r="T52" s="1">
        <f t="shared" si="36"/>
        <v>3625.1800000000003</v>
      </c>
      <c r="U52" s="1">
        <f t="shared" si="36"/>
        <v>3625.1800000000003</v>
      </c>
      <c r="V52" s="1">
        <f t="shared" si="36"/>
        <v>0</v>
      </c>
      <c r="W52" s="1">
        <f t="shared" si="36"/>
        <v>0</v>
      </c>
      <c r="X52" s="1">
        <f t="shared" ref="X52:Y55" si="37">ROUND($Q52*N52,2)</f>
        <v>7070.82</v>
      </c>
      <c r="Y52" s="1">
        <f t="shared" si="37"/>
        <v>7070.82</v>
      </c>
      <c r="Z52" s="3">
        <f t="shared" ref="Z52:Z55" si="38">IFERROR(+$X52/$Q$83,"")</f>
        <v>8.0923646715834307E-3</v>
      </c>
      <c r="AB52" s="73">
        <f t="shared" si="2"/>
        <v>7070.82</v>
      </c>
      <c r="AC52" s="74"/>
      <c r="AD52" s="75"/>
    </row>
    <row r="53" spans="1:30" ht="80.099999999999994" customHeight="1">
      <c r="A53" s="136" t="s">
        <v>57</v>
      </c>
      <c r="B53" s="139" t="s">
        <v>16</v>
      </c>
      <c r="C53" s="61"/>
      <c r="D53" s="152" t="s">
        <v>60</v>
      </c>
      <c r="E53" s="88" t="s">
        <v>130</v>
      </c>
      <c r="F53" s="150" t="s">
        <v>137</v>
      </c>
      <c r="G53" s="154" t="s">
        <v>22</v>
      </c>
      <c r="H53" s="1">
        <v>4.51</v>
      </c>
      <c r="I53" s="1">
        <f t="shared" si="32"/>
        <v>4.51</v>
      </c>
      <c r="J53" s="1">
        <v>14.01</v>
      </c>
      <c r="K53" s="1">
        <f t="shared" si="33"/>
        <v>14.01</v>
      </c>
      <c r="L53" s="4">
        <v>0</v>
      </c>
      <c r="M53" s="1">
        <f t="shared" si="34"/>
        <v>0</v>
      </c>
      <c r="N53" s="1">
        <f>SUM(H53,J53,L53)</f>
        <v>18.52</v>
      </c>
      <c r="O53" s="1">
        <f t="shared" si="35"/>
        <v>18.52</v>
      </c>
      <c r="P53" s="91"/>
      <c r="Q53" s="2">
        <v>130</v>
      </c>
      <c r="R53" s="1">
        <f t="shared" si="36"/>
        <v>586.29999999999995</v>
      </c>
      <c r="S53" s="1">
        <f t="shared" si="36"/>
        <v>586.29999999999995</v>
      </c>
      <c r="T53" s="1">
        <f t="shared" si="36"/>
        <v>1821.3</v>
      </c>
      <c r="U53" s="1">
        <f t="shared" si="36"/>
        <v>1821.3</v>
      </c>
      <c r="V53" s="1">
        <f t="shared" si="36"/>
        <v>0</v>
      </c>
      <c r="W53" s="1">
        <f t="shared" si="36"/>
        <v>0</v>
      </c>
      <c r="X53" s="1">
        <f t="shared" si="37"/>
        <v>2407.6</v>
      </c>
      <c r="Y53" s="1">
        <f t="shared" si="37"/>
        <v>2407.6</v>
      </c>
      <c r="Z53" s="3">
        <f t="shared" si="38"/>
        <v>2.7554339077086203E-3</v>
      </c>
      <c r="AB53" s="73">
        <f t="shared" si="2"/>
        <v>2407.6</v>
      </c>
      <c r="AC53" s="74"/>
      <c r="AD53" s="75"/>
    </row>
    <row r="54" spans="1:30" ht="118.5" customHeight="1">
      <c r="A54" s="136"/>
      <c r="B54" s="139"/>
      <c r="C54" s="61"/>
      <c r="D54" s="152" t="s">
        <v>67</v>
      </c>
      <c r="E54" s="155" t="s">
        <v>149</v>
      </c>
      <c r="F54" s="150" t="s">
        <v>138</v>
      </c>
      <c r="G54" s="154" t="s">
        <v>22</v>
      </c>
      <c r="H54" s="1">
        <v>7.86</v>
      </c>
      <c r="I54" s="1">
        <f t="shared" si="32"/>
        <v>7.86</v>
      </c>
      <c r="J54" s="1">
        <v>1.68</v>
      </c>
      <c r="K54" s="1">
        <f t="shared" si="33"/>
        <v>1.68</v>
      </c>
      <c r="L54" s="4">
        <v>0</v>
      </c>
      <c r="M54" s="1">
        <f t="shared" si="34"/>
        <v>0</v>
      </c>
      <c r="N54" s="1">
        <f>SUM(H54,J54,L54)</f>
        <v>9.5400000000000009</v>
      </c>
      <c r="O54" s="1">
        <f t="shared" ref="O54:O55" si="39">SUM(I54,K54,M54)</f>
        <v>9.5400000000000009</v>
      </c>
      <c r="P54" s="91"/>
      <c r="Q54" s="2">
        <v>147</v>
      </c>
      <c r="R54" s="1">
        <f t="shared" si="36"/>
        <v>1155.42</v>
      </c>
      <c r="S54" s="1">
        <f t="shared" si="36"/>
        <v>1155.42</v>
      </c>
      <c r="T54" s="1">
        <f t="shared" si="36"/>
        <v>246.95999999999998</v>
      </c>
      <c r="U54" s="1">
        <f t="shared" si="36"/>
        <v>246.95999999999998</v>
      </c>
      <c r="V54" s="1">
        <f t="shared" si="36"/>
        <v>0</v>
      </c>
      <c r="W54" s="1">
        <f t="shared" si="36"/>
        <v>0</v>
      </c>
      <c r="X54" s="1">
        <f t="shared" si="37"/>
        <v>1402.38</v>
      </c>
      <c r="Y54" s="1">
        <f t="shared" si="37"/>
        <v>1402.38</v>
      </c>
      <c r="Z54" s="3">
        <f t="shared" si="38"/>
        <v>1.6049864609953544E-3</v>
      </c>
      <c r="AB54" s="73"/>
      <c r="AC54" s="74"/>
      <c r="AD54" s="75"/>
    </row>
    <row r="55" spans="1:30" ht="80.099999999999994" customHeight="1">
      <c r="A55" s="136" t="s">
        <v>57</v>
      </c>
      <c r="B55" s="139" t="s">
        <v>16</v>
      </c>
      <c r="C55" s="61"/>
      <c r="D55" s="152" t="s">
        <v>68</v>
      </c>
      <c r="E55" s="88" t="s">
        <v>118</v>
      </c>
      <c r="F55" s="150" t="s">
        <v>139</v>
      </c>
      <c r="G55" s="154" t="s">
        <v>22</v>
      </c>
      <c r="H55" s="1">
        <v>2.67</v>
      </c>
      <c r="I55" s="1">
        <f t="shared" si="32"/>
        <v>2.67</v>
      </c>
      <c r="J55" s="1">
        <v>7.33</v>
      </c>
      <c r="K55" s="1">
        <f t="shared" si="33"/>
        <v>7.33</v>
      </c>
      <c r="L55" s="4">
        <v>0</v>
      </c>
      <c r="M55" s="1">
        <f t="shared" si="34"/>
        <v>0</v>
      </c>
      <c r="N55" s="1">
        <f>SUM(H55,J55,L55)</f>
        <v>10</v>
      </c>
      <c r="O55" s="1">
        <f t="shared" si="39"/>
        <v>10</v>
      </c>
      <c r="P55" s="91"/>
      <c r="Q55" s="2">
        <v>231</v>
      </c>
      <c r="R55" s="1">
        <f t="shared" si="36"/>
        <v>616.77</v>
      </c>
      <c r="S55" s="1">
        <f t="shared" si="36"/>
        <v>616.77</v>
      </c>
      <c r="T55" s="1">
        <f t="shared" si="36"/>
        <v>1693.23</v>
      </c>
      <c r="U55" s="1">
        <f t="shared" si="36"/>
        <v>1693.23</v>
      </c>
      <c r="V55" s="1">
        <f t="shared" si="36"/>
        <v>0</v>
      </c>
      <c r="W55" s="1">
        <f t="shared" si="36"/>
        <v>0</v>
      </c>
      <c r="X55" s="1">
        <f t="shared" si="37"/>
        <v>2310</v>
      </c>
      <c r="Y55" s="1">
        <f t="shared" si="37"/>
        <v>2310</v>
      </c>
      <c r="Z55" s="3">
        <f t="shared" si="38"/>
        <v>2.6437333140085202E-3</v>
      </c>
      <c r="AB55" s="73">
        <f t="shared" si="2"/>
        <v>2310</v>
      </c>
      <c r="AC55" s="74"/>
      <c r="AD55" s="75"/>
    </row>
    <row r="56" spans="1:30" ht="39.950000000000003" customHeight="1">
      <c r="A56" s="136" t="s">
        <v>16</v>
      </c>
      <c r="B56" s="139" t="s">
        <v>16</v>
      </c>
      <c r="C56" s="61"/>
      <c r="D56" s="131" t="s">
        <v>28</v>
      </c>
      <c r="E56" s="132"/>
      <c r="F56" s="153" t="s">
        <v>97</v>
      </c>
      <c r="G56" s="134"/>
      <c r="H56" s="5"/>
      <c r="I56" s="5"/>
      <c r="J56" s="5"/>
      <c r="K56" s="6"/>
      <c r="L56" s="6"/>
      <c r="M56" s="6"/>
      <c r="N56" s="6"/>
      <c r="O56" s="8"/>
      <c r="P56" s="99"/>
      <c r="Q56" s="9"/>
      <c r="R56" s="10"/>
      <c r="S56" s="10"/>
      <c r="T56" s="10"/>
      <c r="U56" s="10"/>
      <c r="V56" s="10"/>
      <c r="W56" s="10"/>
      <c r="X56" s="10">
        <f>SUBTOTAL(9,X57:X64)</f>
        <v>385768.81999999995</v>
      </c>
      <c r="Y56" s="10">
        <f>SUBTOTAL(9,Y57:Y64)</f>
        <v>385768.81999999995</v>
      </c>
      <c r="Z56" s="11">
        <f>SUBTOTAL(9,Z57:Z64)</f>
        <v>0.44150211296093345</v>
      </c>
      <c r="AB56" s="73"/>
      <c r="AC56" s="74"/>
      <c r="AD56" s="75"/>
    </row>
    <row r="57" spans="1:30" ht="94.5" customHeight="1">
      <c r="A57" s="136" t="s">
        <v>57</v>
      </c>
      <c r="B57" s="139" t="s">
        <v>16</v>
      </c>
      <c r="C57" s="61"/>
      <c r="D57" s="152" t="s">
        <v>62</v>
      </c>
      <c r="E57" s="12" t="s">
        <v>150</v>
      </c>
      <c r="F57" s="13" t="s">
        <v>140</v>
      </c>
      <c r="G57" s="1" t="s">
        <v>23</v>
      </c>
      <c r="H57" s="1">
        <v>21.62</v>
      </c>
      <c r="I57" s="1">
        <f t="shared" ref="I57:I64" si="40">H57*(1-$G$9)</f>
        <v>21.62</v>
      </c>
      <c r="J57" s="1">
        <v>38.020000000000003</v>
      </c>
      <c r="K57" s="1">
        <f t="shared" ref="K57:K64" si="41">J57*(1-$G$9)</f>
        <v>38.020000000000003</v>
      </c>
      <c r="L57" s="4">
        <v>0</v>
      </c>
      <c r="M57" s="1">
        <f t="shared" ref="M57:M64" si="42">L57*(1-$G$9)</f>
        <v>0</v>
      </c>
      <c r="N57" s="1">
        <f>SUM(H57,J57,L57)</f>
        <v>59.64</v>
      </c>
      <c r="O57" s="14">
        <f t="shared" ref="O57:O67" si="43">SUM(I57,K57,M57)</f>
        <v>59.64</v>
      </c>
      <c r="P57" s="91"/>
      <c r="Q57" s="2">
        <v>3665.91</v>
      </c>
      <c r="R57" s="1">
        <f t="shared" ref="R57:W57" si="44">$Q57*H57</f>
        <v>79256.974199999997</v>
      </c>
      <c r="S57" s="1">
        <f t="shared" si="44"/>
        <v>79256.974199999997</v>
      </c>
      <c r="T57" s="1">
        <f t="shared" si="44"/>
        <v>139377.8982</v>
      </c>
      <c r="U57" s="1">
        <f t="shared" si="44"/>
        <v>139377.8982</v>
      </c>
      <c r="V57" s="1">
        <f t="shared" si="44"/>
        <v>0</v>
      </c>
      <c r="W57" s="1">
        <f t="shared" si="44"/>
        <v>0</v>
      </c>
      <c r="X57" s="1">
        <f t="shared" ref="X57:Y64" si="45">ROUND($Q57*N57,2)</f>
        <v>218634.87</v>
      </c>
      <c r="Y57" s="1">
        <f t="shared" si="45"/>
        <v>218634.87</v>
      </c>
      <c r="Z57" s="3">
        <f t="shared" ref="Z57:Z64" si="46">IFERROR(+$X57/$Q$83,"")</f>
        <v>0.25022177031295323</v>
      </c>
      <c r="AB57" s="73">
        <f t="shared" ref="AB57:AB69" si="47">X57</f>
        <v>218634.87</v>
      </c>
      <c r="AC57" s="74"/>
      <c r="AD57" s="75"/>
    </row>
    <row r="58" spans="1:30" ht="80.099999999999994" customHeight="1">
      <c r="A58" s="136" t="s">
        <v>58</v>
      </c>
      <c r="B58" s="139" t="s">
        <v>17</v>
      </c>
      <c r="C58" s="61"/>
      <c r="D58" s="152" t="s">
        <v>63</v>
      </c>
      <c r="E58" s="12" t="s">
        <v>151</v>
      </c>
      <c r="F58" s="13" t="s">
        <v>99</v>
      </c>
      <c r="G58" s="154" t="s">
        <v>22</v>
      </c>
      <c r="H58" s="1">
        <v>46.61</v>
      </c>
      <c r="I58" s="1">
        <f t="shared" si="40"/>
        <v>46.61</v>
      </c>
      <c r="J58" s="1">
        <v>14.14</v>
      </c>
      <c r="K58" s="1">
        <f t="shared" si="41"/>
        <v>14.14</v>
      </c>
      <c r="L58" s="4">
        <v>0</v>
      </c>
      <c r="M58" s="1">
        <f t="shared" si="42"/>
        <v>0</v>
      </c>
      <c r="N58" s="1">
        <f>SUM(H58,J58,L58)</f>
        <v>60.75</v>
      </c>
      <c r="O58" s="14">
        <f t="shared" si="43"/>
        <v>60.75</v>
      </c>
      <c r="P58" s="91">
        <v>35</v>
      </c>
      <c r="Q58" s="2">
        <v>211.2</v>
      </c>
      <c r="R58" s="1">
        <v>6</v>
      </c>
      <c r="S58" s="1">
        <f t="shared" ref="S58:S64" si="48">$Q58*I58</f>
        <v>9844.0319999999992</v>
      </c>
      <c r="T58" s="1">
        <v>4</v>
      </c>
      <c r="U58" s="1">
        <f t="shared" ref="U58:U64" si="49">$Q58*K58</f>
        <v>2986.3679999999999</v>
      </c>
      <c r="V58" s="1">
        <v>0</v>
      </c>
      <c r="W58" s="1">
        <f t="shared" ref="W58:W64" si="50">$Q58*M58</f>
        <v>0</v>
      </c>
      <c r="X58" s="1">
        <f t="shared" si="45"/>
        <v>12830.4</v>
      </c>
      <c r="Y58" s="1">
        <f t="shared" si="45"/>
        <v>12830.4</v>
      </c>
      <c r="Z58" s="3">
        <f t="shared" si="46"/>
        <v>1.4684050178378752E-2</v>
      </c>
      <c r="AB58" s="73">
        <f t="shared" si="47"/>
        <v>12830.4</v>
      </c>
      <c r="AC58" s="74"/>
      <c r="AD58" s="75"/>
    </row>
    <row r="59" spans="1:30" ht="80.099999999999994" customHeight="1">
      <c r="A59" s="136"/>
      <c r="B59" s="139"/>
      <c r="C59" s="61"/>
      <c r="D59" s="152" t="s">
        <v>64</v>
      </c>
      <c r="E59" s="88" t="s">
        <v>119</v>
      </c>
      <c r="F59" s="13" t="s">
        <v>141</v>
      </c>
      <c r="G59" s="1" t="s">
        <v>23</v>
      </c>
      <c r="H59" s="1">
        <v>45.76</v>
      </c>
      <c r="I59" s="1">
        <f t="shared" si="40"/>
        <v>45.76</v>
      </c>
      <c r="J59" s="1">
        <v>1.88</v>
      </c>
      <c r="K59" s="1">
        <f t="shared" si="41"/>
        <v>1.88</v>
      </c>
      <c r="L59" s="4"/>
      <c r="M59" s="1">
        <f t="shared" si="42"/>
        <v>0</v>
      </c>
      <c r="N59" s="1">
        <f t="shared" ref="N59:N67" si="51">SUM(H59,J59,L59)</f>
        <v>47.64</v>
      </c>
      <c r="O59" s="14">
        <f t="shared" si="43"/>
        <v>47.64</v>
      </c>
      <c r="P59" s="91">
        <v>160</v>
      </c>
      <c r="Q59" s="2">
        <v>1947.6</v>
      </c>
      <c r="R59" s="1">
        <v>12</v>
      </c>
      <c r="S59" s="1">
        <f t="shared" si="48"/>
        <v>89122.175999999992</v>
      </c>
      <c r="T59" s="1">
        <v>57</v>
      </c>
      <c r="U59" s="1">
        <f t="shared" si="49"/>
        <v>3661.4879999999998</v>
      </c>
      <c r="V59" s="1">
        <v>12</v>
      </c>
      <c r="W59" s="1">
        <f t="shared" si="50"/>
        <v>0</v>
      </c>
      <c r="X59" s="1">
        <f t="shared" si="45"/>
        <v>92783.66</v>
      </c>
      <c r="Y59" s="1">
        <f t="shared" si="45"/>
        <v>92783.66</v>
      </c>
      <c r="Z59" s="3">
        <f t="shared" si="46"/>
        <v>0.10618842118512545</v>
      </c>
      <c r="AB59" s="73"/>
      <c r="AC59" s="74"/>
      <c r="AD59" s="75"/>
    </row>
    <row r="60" spans="1:30" ht="80.099999999999994" customHeight="1">
      <c r="A60" s="136"/>
      <c r="B60" s="139"/>
      <c r="C60" s="61"/>
      <c r="D60" s="152" t="s">
        <v>65</v>
      </c>
      <c r="E60" s="88" t="s">
        <v>120</v>
      </c>
      <c r="F60" s="13" t="s">
        <v>142</v>
      </c>
      <c r="G60" s="154" t="s">
        <v>22</v>
      </c>
      <c r="H60" s="1">
        <v>13.59</v>
      </c>
      <c r="I60" s="1">
        <f t="shared" si="40"/>
        <v>13.59</v>
      </c>
      <c r="J60" s="1">
        <v>22.33</v>
      </c>
      <c r="K60" s="1">
        <f t="shared" si="41"/>
        <v>22.33</v>
      </c>
      <c r="L60" s="4"/>
      <c r="M60" s="1">
        <f t="shared" si="42"/>
        <v>0</v>
      </c>
      <c r="N60" s="1">
        <f t="shared" si="51"/>
        <v>35.92</v>
      </c>
      <c r="O60" s="14">
        <f t="shared" si="43"/>
        <v>35.92</v>
      </c>
      <c r="P60" s="91">
        <v>15</v>
      </c>
      <c r="Q60" s="2">
        <v>130</v>
      </c>
      <c r="R60" s="1">
        <v>4</v>
      </c>
      <c r="S60" s="1">
        <f t="shared" si="48"/>
        <v>1766.7</v>
      </c>
      <c r="T60" s="1">
        <v>4</v>
      </c>
      <c r="U60" s="1">
        <f t="shared" si="49"/>
        <v>2902.8999999999996</v>
      </c>
      <c r="V60" s="1">
        <v>4</v>
      </c>
      <c r="W60" s="1">
        <f t="shared" si="50"/>
        <v>0</v>
      </c>
      <c r="X60" s="1">
        <f t="shared" si="45"/>
        <v>4669.6000000000004</v>
      </c>
      <c r="Y60" s="1">
        <f t="shared" si="45"/>
        <v>4669.6000000000004</v>
      </c>
      <c r="Z60" s="3">
        <f t="shared" si="46"/>
        <v>5.3442325035039772E-3</v>
      </c>
      <c r="AB60" s="73"/>
      <c r="AC60" s="74"/>
      <c r="AD60" s="75"/>
    </row>
    <row r="61" spans="1:30" ht="80.099999999999994" customHeight="1">
      <c r="A61" s="136"/>
      <c r="B61" s="139"/>
      <c r="C61" s="61"/>
      <c r="D61" s="152" t="s">
        <v>70</v>
      </c>
      <c r="E61" s="88" t="s">
        <v>152</v>
      </c>
      <c r="F61" s="13" t="s">
        <v>143</v>
      </c>
      <c r="G61" s="154" t="s">
        <v>22</v>
      </c>
      <c r="H61" s="1">
        <v>122.81</v>
      </c>
      <c r="I61" s="1">
        <f t="shared" si="40"/>
        <v>122.81</v>
      </c>
      <c r="J61" s="1">
        <v>221.7</v>
      </c>
      <c r="K61" s="1">
        <f t="shared" si="41"/>
        <v>221.7</v>
      </c>
      <c r="L61" s="4"/>
      <c r="M61" s="1">
        <f t="shared" si="42"/>
        <v>0</v>
      </c>
      <c r="N61" s="1">
        <f t="shared" si="51"/>
        <v>344.51</v>
      </c>
      <c r="O61" s="14">
        <f t="shared" si="43"/>
        <v>344.51</v>
      </c>
      <c r="P61" s="91">
        <v>15</v>
      </c>
      <c r="Q61" s="2">
        <v>154</v>
      </c>
      <c r="R61" s="1">
        <v>4</v>
      </c>
      <c r="S61" s="1">
        <f t="shared" si="48"/>
        <v>18912.740000000002</v>
      </c>
      <c r="T61" s="1">
        <v>8</v>
      </c>
      <c r="U61" s="1">
        <f t="shared" si="49"/>
        <v>34141.799999999996</v>
      </c>
      <c r="V61" s="1">
        <v>4</v>
      </c>
      <c r="W61" s="1">
        <f t="shared" si="50"/>
        <v>0</v>
      </c>
      <c r="X61" s="1">
        <f t="shared" si="45"/>
        <v>53054.54</v>
      </c>
      <c r="Y61" s="1">
        <f t="shared" si="45"/>
        <v>53054.54</v>
      </c>
      <c r="Z61" s="3">
        <f t="shared" si="46"/>
        <v>6.0719504267271684E-2</v>
      </c>
      <c r="AB61" s="73"/>
      <c r="AC61" s="74"/>
      <c r="AD61" s="75"/>
    </row>
    <row r="62" spans="1:30" ht="54">
      <c r="A62" s="136" t="s">
        <v>58</v>
      </c>
      <c r="B62" s="139" t="s">
        <v>17</v>
      </c>
      <c r="C62" s="61"/>
      <c r="D62" s="152" t="s">
        <v>71</v>
      </c>
      <c r="E62" s="12" t="s">
        <v>133</v>
      </c>
      <c r="F62" s="13" t="s">
        <v>144</v>
      </c>
      <c r="G62" s="154" t="s">
        <v>22</v>
      </c>
      <c r="H62" s="1">
        <v>4.91</v>
      </c>
      <c r="I62" s="1">
        <f t="shared" si="40"/>
        <v>4.91</v>
      </c>
      <c r="J62" s="1">
        <v>13.96</v>
      </c>
      <c r="K62" s="1">
        <f t="shared" si="41"/>
        <v>13.96</v>
      </c>
      <c r="L62" s="4">
        <v>0</v>
      </c>
      <c r="M62" s="1">
        <f t="shared" si="42"/>
        <v>0</v>
      </c>
      <c r="N62" s="1">
        <f t="shared" si="51"/>
        <v>18.87</v>
      </c>
      <c r="O62" s="14">
        <f t="shared" si="43"/>
        <v>18.87</v>
      </c>
      <c r="P62" s="91">
        <v>23</v>
      </c>
      <c r="Q62" s="2">
        <v>146</v>
      </c>
      <c r="R62" s="1">
        <v>4</v>
      </c>
      <c r="S62" s="1">
        <f t="shared" si="48"/>
        <v>716.86</v>
      </c>
      <c r="T62" s="1">
        <v>4</v>
      </c>
      <c r="U62" s="1">
        <f t="shared" si="49"/>
        <v>2038.16</v>
      </c>
      <c r="V62" s="1">
        <v>0</v>
      </c>
      <c r="W62" s="1">
        <f t="shared" si="50"/>
        <v>0</v>
      </c>
      <c r="X62" s="1">
        <f t="shared" si="45"/>
        <v>2755.02</v>
      </c>
      <c r="Y62" s="1">
        <f t="shared" si="45"/>
        <v>2755.02</v>
      </c>
      <c r="Z62" s="3">
        <f t="shared" si="46"/>
        <v>3.1530468202423173E-3</v>
      </c>
      <c r="AB62" s="73">
        <f t="shared" si="47"/>
        <v>2755.02</v>
      </c>
      <c r="AC62" s="74"/>
      <c r="AD62" s="75"/>
    </row>
    <row r="63" spans="1:30" ht="91.5" customHeight="1">
      <c r="A63" s="136" t="s">
        <v>58</v>
      </c>
      <c r="B63" s="139" t="s">
        <v>17</v>
      </c>
      <c r="C63" s="61"/>
      <c r="D63" s="152" t="s">
        <v>73</v>
      </c>
      <c r="E63" s="88" t="s">
        <v>134</v>
      </c>
      <c r="F63" s="13" t="s">
        <v>145</v>
      </c>
      <c r="G63" s="154" t="s">
        <v>22</v>
      </c>
      <c r="H63" s="1">
        <v>615.70000000000005</v>
      </c>
      <c r="I63" s="1">
        <f t="shared" si="40"/>
        <v>615.70000000000005</v>
      </c>
      <c r="J63" s="1">
        <v>279.10000000000002</v>
      </c>
      <c r="K63" s="1">
        <f t="shared" si="41"/>
        <v>279.10000000000002</v>
      </c>
      <c r="L63" s="4">
        <v>0</v>
      </c>
      <c r="M63" s="1">
        <f t="shared" si="42"/>
        <v>0</v>
      </c>
      <c r="N63" s="1">
        <f t="shared" si="51"/>
        <v>894.80000000000007</v>
      </c>
      <c r="O63" s="14">
        <f t="shared" si="43"/>
        <v>894.80000000000007</v>
      </c>
      <c r="P63" s="91"/>
      <c r="Q63" s="2">
        <v>1</v>
      </c>
      <c r="R63" s="1">
        <f>$Q63*H63</f>
        <v>615.70000000000005</v>
      </c>
      <c r="S63" s="1">
        <f t="shared" si="48"/>
        <v>615.70000000000005</v>
      </c>
      <c r="T63" s="1">
        <f>$Q63*J63</f>
        <v>279.10000000000002</v>
      </c>
      <c r="U63" s="1">
        <f t="shared" si="49"/>
        <v>279.10000000000002</v>
      </c>
      <c r="V63" s="1">
        <f>$Q63*L63</f>
        <v>0</v>
      </c>
      <c r="W63" s="1">
        <f t="shared" si="50"/>
        <v>0</v>
      </c>
      <c r="X63" s="1">
        <f t="shared" si="45"/>
        <v>894.8</v>
      </c>
      <c r="Y63" s="1">
        <f t="shared" si="45"/>
        <v>894.8</v>
      </c>
      <c r="Z63" s="3">
        <f t="shared" si="46"/>
        <v>1.0240747053570666E-3</v>
      </c>
      <c r="AB63" s="73">
        <f t="shared" si="47"/>
        <v>894.8</v>
      </c>
      <c r="AC63" s="74"/>
      <c r="AD63" s="75"/>
    </row>
    <row r="64" spans="1:30" ht="54">
      <c r="A64" s="136" t="s">
        <v>58</v>
      </c>
      <c r="B64" s="139" t="s">
        <v>17</v>
      </c>
      <c r="C64" s="61"/>
      <c r="D64" s="152" t="s">
        <v>100</v>
      </c>
      <c r="E64" s="12" t="s">
        <v>132</v>
      </c>
      <c r="F64" s="13" t="s">
        <v>146</v>
      </c>
      <c r="G64" s="154" t="s">
        <v>22</v>
      </c>
      <c r="H64" s="1">
        <v>131.97</v>
      </c>
      <c r="I64" s="1">
        <f t="shared" si="40"/>
        <v>131.97</v>
      </c>
      <c r="J64" s="1">
        <v>13.96</v>
      </c>
      <c r="K64" s="1">
        <f t="shared" si="41"/>
        <v>13.96</v>
      </c>
      <c r="L64" s="4">
        <v>0</v>
      </c>
      <c r="M64" s="1">
        <f t="shared" si="42"/>
        <v>0</v>
      </c>
      <c r="N64" s="1">
        <f t="shared" si="51"/>
        <v>145.93</v>
      </c>
      <c r="O64" s="14">
        <f t="shared" si="43"/>
        <v>145.93</v>
      </c>
      <c r="P64" s="91"/>
      <c r="Q64" s="2">
        <v>1</v>
      </c>
      <c r="R64" s="1">
        <f>$Q64*H64</f>
        <v>131.97</v>
      </c>
      <c r="S64" s="1">
        <f t="shared" si="48"/>
        <v>131.97</v>
      </c>
      <c r="T64" s="1">
        <f>$Q64*J64</f>
        <v>13.96</v>
      </c>
      <c r="U64" s="1">
        <f t="shared" si="49"/>
        <v>13.96</v>
      </c>
      <c r="V64" s="1">
        <f>$Q64*L64</f>
        <v>0</v>
      </c>
      <c r="W64" s="1">
        <f t="shared" si="50"/>
        <v>0</v>
      </c>
      <c r="X64" s="1">
        <f t="shared" si="45"/>
        <v>145.93</v>
      </c>
      <c r="Y64" s="1">
        <f t="shared" si="45"/>
        <v>145.93</v>
      </c>
      <c r="Z64" s="3">
        <f t="shared" si="46"/>
        <v>1.6701298810097983E-4</v>
      </c>
      <c r="AB64" s="73">
        <f t="shared" si="47"/>
        <v>145.93</v>
      </c>
      <c r="AC64" s="74"/>
      <c r="AD64" s="75"/>
    </row>
    <row r="65" spans="1:33" ht="39.950000000000003" customHeight="1">
      <c r="A65" s="136" t="s">
        <v>16</v>
      </c>
      <c r="B65" s="139" t="s">
        <v>16</v>
      </c>
      <c r="C65" s="61"/>
      <c r="D65" s="131" t="s">
        <v>29</v>
      </c>
      <c r="E65" s="132"/>
      <c r="F65" s="153" t="s">
        <v>98</v>
      </c>
      <c r="G65" s="134"/>
      <c r="H65" s="5"/>
      <c r="I65" s="5"/>
      <c r="J65" s="5"/>
      <c r="K65" s="6"/>
      <c r="L65" s="6"/>
      <c r="M65" s="6"/>
      <c r="N65" s="6"/>
      <c r="O65" s="7"/>
      <c r="P65" s="99"/>
      <c r="Q65" s="9"/>
      <c r="R65" s="10"/>
      <c r="S65" s="10"/>
      <c r="T65" s="10"/>
      <c r="U65" s="10"/>
      <c r="V65" s="10"/>
      <c r="W65" s="10"/>
      <c r="X65" s="10">
        <f>SUBTOTAL(9,X66:X67)</f>
        <v>26128.93</v>
      </c>
      <c r="Y65" s="10">
        <f>SUBTOTAL(9,Y66:Y67)</f>
        <v>26128.93</v>
      </c>
      <c r="Z65" s="11">
        <f>SUBTOTAL(9,Z66:Z67)</f>
        <v>2.9903862640864348E-2</v>
      </c>
      <c r="AB65" s="73"/>
      <c r="AC65" s="74"/>
      <c r="AD65" s="75"/>
    </row>
    <row r="66" spans="1:33" ht="90.75" customHeight="1">
      <c r="A66" s="136" t="s">
        <v>57</v>
      </c>
      <c r="B66" s="139" t="s">
        <v>16</v>
      </c>
      <c r="C66" s="61"/>
      <c r="D66" s="152" t="s">
        <v>66</v>
      </c>
      <c r="E66" s="88" t="s">
        <v>135</v>
      </c>
      <c r="F66" s="13" t="s">
        <v>147</v>
      </c>
      <c r="G66" s="154" t="s">
        <v>22</v>
      </c>
      <c r="H66" s="1">
        <v>59.08</v>
      </c>
      <c r="I66" s="1">
        <f t="shared" ref="I66:I67" si="52">H66*(1-$G$9)</f>
        <v>59.08</v>
      </c>
      <c r="J66" s="1">
        <v>83.73</v>
      </c>
      <c r="K66" s="1">
        <f t="shared" ref="K66:K67" si="53">J66*(1-$G$9)</f>
        <v>83.73</v>
      </c>
      <c r="L66" s="4">
        <v>0</v>
      </c>
      <c r="M66" s="1">
        <f t="shared" ref="M66:M67" si="54">L66*(1-$G$9)</f>
        <v>0</v>
      </c>
      <c r="N66" s="1">
        <f t="shared" si="51"/>
        <v>142.81</v>
      </c>
      <c r="O66" s="14">
        <f t="shared" si="43"/>
        <v>142.81</v>
      </c>
      <c r="P66" s="91">
        <v>16</v>
      </c>
      <c r="Q66" s="2">
        <v>130</v>
      </c>
      <c r="R66" s="1">
        <v>4</v>
      </c>
      <c r="S66" s="1">
        <f>$Q66*I66</f>
        <v>7680.4</v>
      </c>
      <c r="T66" s="1">
        <v>4</v>
      </c>
      <c r="U66" s="1">
        <f>$Q66*K66</f>
        <v>10884.9</v>
      </c>
      <c r="V66" s="1">
        <v>0</v>
      </c>
      <c r="W66" s="1">
        <f>$Q66*M66</f>
        <v>0</v>
      </c>
      <c r="X66" s="1">
        <f>ROUND($Q66*N66,2)</f>
        <v>18565.3</v>
      </c>
      <c r="Y66" s="1">
        <f>ROUND($Q66*O66,2)</f>
        <v>18565.3</v>
      </c>
      <c r="Z66" s="3">
        <f>IFERROR(+$X66/$Q$83,"")</f>
        <v>2.1247490084226137E-2</v>
      </c>
      <c r="AB66" s="73">
        <f t="shared" si="47"/>
        <v>18565.3</v>
      </c>
      <c r="AC66" s="74"/>
    </row>
    <row r="67" spans="1:33" ht="89.25" customHeight="1">
      <c r="A67" s="136" t="s">
        <v>58</v>
      </c>
      <c r="B67" s="139" t="s">
        <v>17</v>
      </c>
      <c r="C67" s="61"/>
      <c r="D67" s="152" t="s">
        <v>69</v>
      </c>
      <c r="E67" s="12" t="s">
        <v>153</v>
      </c>
      <c r="F67" s="13" t="s">
        <v>148</v>
      </c>
      <c r="G67" s="154" t="s">
        <v>22</v>
      </c>
      <c r="H67" s="1">
        <v>104.09</v>
      </c>
      <c r="I67" s="1">
        <f t="shared" si="52"/>
        <v>104.09</v>
      </c>
      <c r="J67" s="1">
        <v>6.11</v>
      </c>
      <c r="K67" s="1">
        <f t="shared" si="53"/>
        <v>6.11</v>
      </c>
      <c r="L67" s="4">
        <v>2.69</v>
      </c>
      <c r="M67" s="1">
        <f t="shared" si="54"/>
        <v>2.69</v>
      </c>
      <c r="N67" s="1">
        <f t="shared" si="51"/>
        <v>112.89</v>
      </c>
      <c r="O67" s="14">
        <f t="shared" si="43"/>
        <v>112.89</v>
      </c>
      <c r="P67" s="91"/>
      <c r="Q67" s="2">
        <v>67</v>
      </c>
      <c r="R67" s="1">
        <f>$Q67*H67</f>
        <v>6974.0300000000007</v>
      </c>
      <c r="S67" s="1">
        <f>$Q67*I67</f>
        <v>6974.0300000000007</v>
      </c>
      <c r="T67" s="1">
        <f>$Q67*J67</f>
        <v>409.37</v>
      </c>
      <c r="U67" s="1">
        <f>$Q67*K67</f>
        <v>409.37</v>
      </c>
      <c r="V67" s="1">
        <f>$Q67*L67</f>
        <v>180.23</v>
      </c>
      <c r="W67" s="1">
        <f>$Q67*M67</f>
        <v>180.23</v>
      </c>
      <c r="X67" s="1">
        <f>ROUND($Q67*N67,2)</f>
        <v>7563.63</v>
      </c>
      <c r="Y67" s="1">
        <f>ROUND($Q67*O67,2)</f>
        <v>7563.63</v>
      </c>
      <c r="Z67" s="3">
        <f>IFERROR(+$X67/$Q$83,"")</f>
        <v>8.6563725566382102E-3</v>
      </c>
      <c r="AB67" s="73">
        <f t="shared" si="47"/>
        <v>7563.63</v>
      </c>
      <c r="AC67" s="74"/>
    </row>
    <row r="68" spans="1:33" ht="39.950000000000003" customHeight="1">
      <c r="A68" s="136" t="s">
        <v>16</v>
      </c>
      <c r="B68" s="139" t="s">
        <v>16</v>
      </c>
      <c r="C68" s="61"/>
      <c r="D68" s="131" t="s">
        <v>103</v>
      </c>
      <c r="E68" s="132"/>
      <c r="F68" s="153" t="s">
        <v>108</v>
      </c>
      <c r="G68" s="134"/>
      <c r="H68" s="5"/>
      <c r="I68" s="5"/>
      <c r="J68" s="5"/>
      <c r="K68" s="6"/>
      <c r="L68" s="6"/>
      <c r="M68" s="6"/>
      <c r="N68" s="6"/>
      <c r="O68" s="7"/>
      <c r="P68" s="99"/>
      <c r="Q68" s="9"/>
      <c r="R68" s="10"/>
      <c r="S68" s="10"/>
      <c r="T68" s="10"/>
      <c r="U68" s="10"/>
      <c r="V68" s="10"/>
      <c r="W68" s="10"/>
      <c r="X68" s="10">
        <f>SUBTOTAL(9,X69:X70)</f>
        <v>40312.539999999994</v>
      </c>
      <c r="Y68" s="10">
        <f>SUBTOTAL(9,Y69:Y70)</f>
        <v>40312.539999999994</v>
      </c>
      <c r="Z68" s="11">
        <f>SUBTOTAL(9,Z69:Z70)</f>
        <v>4.6136625528268839E-2</v>
      </c>
      <c r="AB68" s="73"/>
      <c r="AC68" s="74"/>
      <c r="AD68" s="75"/>
    </row>
    <row r="69" spans="1:33" ht="88.5" customHeight="1">
      <c r="A69" s="136" t="s">
        <v>57</v>
      </c>
      <c r="B69" s="139" t="s">
        <v>16</v>
      </c>
      <c r="C69" s="61"/>
      <c r="D69" s="152" t="s">
        <v>104</v>
      </c>
      <c r="E69" s="88" t="s">
        <v>155</v>
      </c>
      <c r="F69" s="13" t="s">
        <v>154</v>
      </c>
      <c r="G69" s="1" t="s">
        <v>122</v>
      </c>
      <c r="H69" s="1">
        <v>0</v>
      </c>
      <c r="I69" s="1">
        <f t="shared" ref="I69:I70" si="55">H69*(1-$G$9)</f>
        <v>0</v>
      </c>
      <c r="J69" s="1">
        <v>7.83</v>
      </c>
      <c r="K69" s="1">
        <f t="shared" ref="K69:K70" si="56">J69*(1-$G$9)</f>
        <v>7.83</v>
      </c>
      <c r="L69" s="4">
        <v>9.66</v>
      </c>
      <c r="M69" s="1">
        <f t="shared" ref="M69:M70" si="57">L69*(1-$G$9)</f>
        <v>9.66</v>
      </c>
      <c r="N69" s="1">
        <f>SUM(H69,J69,L69)</f>
        <v>17.490000000000002</v>
      </c>
      <c r="O69" s="14">
        <f t="shared" ref="O69:O70" si="58">SUM(I69,K69,M69)</f>
        <v>17.490000000000002</v>
      </c>
      <c r="P69" s="91">
        <v>14.4</v>
      </c>
      <c r="Q69" s="2">
        <v>211.34</v>
      </c>
      <c r="R69" s="1">
        <v>4.8</v>
      </c>
      <c r="S69" s="1">
        <f t="shared" ref="S69:W70" si="59">$Q69*I69</f>
        <v>0</v>
      </c>
      <c r="T69" s="1">
        <f t="shared" si="59"/>
        <v>1654.7922000000001</v>
      </c>
      <c r="U69" s="1">
        <f t="shared" si="59"/>
        <v>1654.7922000000001</v>
      </c>
      <c r="V69" s="1">
        <f t="shared" si="59"/>
        <v>2041.5444</v>
      </c>
      <c r="W69" s="1">
        <f t="shared" si="59"/>
        <v>2041.5444</v>
      </c>
      <c r="X69" s="1">
        <f>ROUND($Q69*N69,2)</f>
        <v>3696.34</v>
      </c>
      <c r="Y69" s="1">
        <f>ROUND($Q69*O69,2)</f>
        <v>3696.34</v>
      </c>
      <c r="Z69" s="3">
        <f>IFERROR(+$X69/$Q$83,"")</f>
        <v>4.2303624233343091E-3</v>
      </c>
      <c r="AB69" s="73">
        <f t="shared" si="47"/>
        <v>3696.34</v>
      </c>
      <c r="AC69" s="74"/>
      <c r="AD69" s="75"/>
    </row>
    <row r="70" spans="1:33" ht="80.099999999999994" customHeight="1">
      <c r="A70" s="136"/>
      <c r="B70" s="139"/>
      <c r="C70" s="61"/>
      <c r="D70" s="152" t="s">
        <v>109</v>
      </c>
      <c r="E70" s="88" t="s">
        <v>121</v>
      </c>
      <c r="F70" s="156" t="s">
        <v>80</v>
      </c>
      <c r="G70" s="90" t="s">
        <v>39</v>
      </c>
      <c r="H70" s="1">
        <v>0</v>
      </c>
      <c r="I70" s="1">
        <f t="shared" si="55"/>
        <v>0</v>
      </c>
      <c r="J70" s="1">
        <v>2441.08</v>
      </c>
      <c r="K70" s="1">
        <f t="shared" si="56"/>
        <v>2441.08</v>
      </c>
      <c r="L70" s="1">
        <v>0</v>
      </c>
      <c r="M70" s="1">
        <f t="shared" si="57"/>
        <v>0</v>
      </c>
      <c r="N70" s="1">
        <f>SUM(H70,J70,L70)</f>
        <v>2441.08</v>
      </c>
      <c r="O70" s="1">
        <f t="shared" si="58"/>
        <v>2441.08</v>
      </c>
      <c r="P70" s="91"/>
      <c r="Q70" s="2">
        <v>15</v>
      </c>
      <c r="R70" s="1">
        <f>$Q70*H70</f>
        <v>0</v>
      </c>
      <c r="S70" s="1">
        <f t="shared" si="59"/>
        <v>0</v>
      </c>
      <c r="T70" s="1">
        <f t="shared" si="59"/>
        <v>36616.199999999997</v>
      </c>
      <c r="U70" s="1">
        <f t="shared" si="59"/>
        <v>36616.199999999997</v>
      </c>
      <c r="V70" s="1">
        <f t="shared" si="59"/>
        <v>0</v>
      </c>
      <c r="W70" s="1">
        <f t="shared" si="59"/>
        <v>0</v>
      </c>
      <c r="X70" s="1">
        <f>ROUND($Q70*N70,2)</f>
        <v>36616.199999999997</v>
      </c>
      <c r="Y70" s="1">
        <f>ROUND($Q70*O70,2)</f>
        <v>36616.199999999997</v>
      </c>
      <c r="Z70" s="3">
        <f>IFERROR(+$X70/$Q$83,"")</f>
        <v>4.1906263104934532E-2</v>
      </c>
      <c r="AB70" s="73"/>
      <c r="AC70" s="74"/>
      <c r="AD70" s="75"/>
    </row>
    <row r="71" spans="1:33" ht="20.100000000000001" customHeight="1">
      <c r="D71" s="157">
        <v>7</v>
      </c>
      <c r="E71" s="158"/>
      <c r="F71" s="159" t="s">
        <v>75</v>
      </c>
      <c r="G71" s="160"/>
      <c r="H71" s="144"/>
      <c r="I71" s="144"/>
      <c r="J71" s="144"/>
      <c r="K71" s="145"/>
      <c r="L71" s="145"/>
      <c r="M71" s="145"/>
      <c r="N71" s="145"/>
      <c r="O71" s="146"/>
      <c r="P71" s="99"/>
      <c r="Q71" s="147"/>
      <c r="R71" s="144"/>
      <c r="S71" s="144"/>
      <c r="T71" s="144"/>
      <c r="U71" s="144"/>
      <c r="V71" s="144"/>
      <c r="W71" s="144"/>
      <c r="X71" s="144">
        <f>SUBTOTAL(9,X73:X73)</f>
        <v>66218.742480000001</v>
      </c>
      <c r="Y71" s="144">
        <f>SUBTOTAL(9,Y73:Y73)</f>
        <v>66218.742480000001</v>
      </c>
      <c r="Z71" s="149">
        <f>SUBTOTAL(9,Z73:Z73)</f>
        <v>7.5785582470184923E-2</v>
      </c>
      <c r="AB71" s="73"/>
      <c r="AC71" s="74"/>
      <c r="AD71" s="75"/>
    </row>
    <row r="72" spans="1:33" ht="20.100000000000001" customHeight="1">
      <c r="D72" s="161"/>
      <c r="E72" s="162"/>
      <c r="F72" s="163"/>
      <c r="G72" s="164"/>
      <c r="H72" s="96"/>
      <c r="I72" s="96"/>
      <c r="J72" s="96"/>
      <c r="K72" s="97"/>
      <c r="L72" s="97"/>
      <c r="M72" s="97"/>
      <c r="N72" s="97"/>
      <c r="O72" s="82"/>
      <c r="P72" s="99"/>
      <c r="Q72" s="165"/>
      <c r="R72" s="96"/>
      <c r="S72" s="96"/>
      <c r="T72" s="96"/>
      <c r="U72" s="96"/>
      <c r="V72" s="96"/>
      <c r="W72" s="97"/>
      <c r="X72" s="97"/>
      <c r="Y72" s="97"/>
      <c r="Z72" s="102"/>
      <c r="AB72" s="73"/>
      <c r="AC72" s="74"/>
      <c r="AD72" s="75"/>
    </row>
    <row r="73" spans="1:33" ht="39.950000000000003" customHeight="1" thickBot="1">
      <c r="D73" s="166" t="s">
        <v>32</v>
      </c>
      <c r="E73" s="167" t="s">
        <v>72</v>
      </c>
      <c r="F73" s="168" t="s">
        <v>105</v>
      </c>
      <c r="G73" s="169" t="s">
        <v>24</v>
      </c>
      <c r="H73" s="15"/>
      <c r="I73" s="15"/>
      <c r="J73" s="15"/>
      <c r="K73" s="170"/>
      <c r="L73" s="170"/>
      <c r="M73" s="170"/>
      <c r="N73" s="171">
        <v>8.2000000000000003E-2</v>
      </c>
      <c r="O73" s="171">
        <v>8.2000000000000003E-2</v>
      </c>
      <c r="P73" s="135"/>
      <c r="Q73" s="172"/>
      <c r="R73" s="15">
        <f>ROUND($Q73*H73,2)</f>
        <v>0</v>
      </c>
      <c r="S73" s="15"/>
      <c r="T73" s="15">
        <f>ROUND($Q73*J73,2)</f>
        <v>0</v>
      </c>
      <c r="U73" s="15"/>
      <c r="V73" s="15">
        <f>ROUND($Q73*L73,2)</f>
        <v>0</v>
      </c>
      <c r="W73" s="15"/>
      <c r="X73" s="15">
        <f>(X16+X19+X35+X41+X45+X49)*N73</f>
        <v>66218.742480000001</v>
      </c>
      <c r="Y73" s="15">
        <f>(Y16+Y19+Y35+Y41+Y45+Y49)*N73</f>
        <v>66218.742480000001</v>
      </c>
      <c r="Z73" s="16">
        <f>IFERROR(+$X73/$Q$83,"")</f>
        <v>7.5785582470184923E-2</v>
      </c>
      <c r="AB73" s="73"/>
      <c r="AC73" s="74"/>
      <c r="AD73" s="75"/>
    </row>
    <row r="74" spans="1:33" ht="30" customHeight="1" thickBot="1">
      <c r="A74" s="173"/>
      <c r="B74" s="174"/>
      <c r="C74" s="175"/>
      <c r="D74" s="176"/>
      <c r="E74" s="176"/>
      <c r="F74" s="177"/>
      <c r="G74" s="176"/>
      <c r="H74" s="178"/>
      <c r="I74" s="178"/>
      <c r="J74" s="178"/>
      <c r="K74" s="178"/>
      <c r="L74" s="178"/>
      <c r="M74" s="178"/>
      <c r="N74" s="178"/>
      <c r="O74" s="178"/>
      <c r="P74" s="179"/>
      <c r="Q74" s="178"/>
      <c r="R74" s="178"/>
      <c r="S74" s="178"/>
      <c r="T74" s="178"/>
      <c r="U74" s="178"/>
      <c r="V74" s="178"/>
      <c r="W74" s="178"/>
      <c r="X74" s="178"/>
      <c r="Y74" s="178"/>
      <c r="Z74" s="180"/>
      <c r="AA74" s="23"/>
      <c r="AB74" s="29">
        <f>SUM(AB16:AB69)</f>
        <v>481733.18000000005</v>
      </c>
      <c r="AC74" s="181">
        <f>AB74-Y75</f>
        <v>-325812.46000000008</v>
      </c>
    </row>
    <row r="75" spans="1:33" s="189" customFormat="1" ht="30" customHeight="1" thickBot="1">
      <c r="A75" s="173"/>
      <c r="B75" s="174"/>
      <c r="C75" s="175"/>
      <c r="D75" s="226" t="s">
        <v>101</v>
      </c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182"/>
      <c r="P75" s="183"/>
      <c r="Q75" s="221">
        <f>ROUND(SUBTOTAL(9,X16:X70),2)</f>
        <v>807545.64</v>
      </c>
      <c r="R75" s="222"/>
      <c r="S75" s="222"/>
      <c r="T75" s="222"/>
      <c r="U75" s="222"/>
      <c r="V75" s="222"/>
      <c r="W75" s="222"/>
      <c r="X75" s="222"/>
      <c r="Y75" s="184">
        <f>SUBTOTAL(9,Y16:Y70)</f>
        <v>807545.64000000013</v>
      </c>
      <c r="Z75" s="185">
        <f>SUBTOTAL(9,Z16:Z70)</f>
        <v>0.92421442036810852</v>
      </c>
      <c r="AA75" s="186"/>
      <c r="AB75" s="187"/>
      <c r="AC75" s="188"/>
      <c r="AG75" s="190"/>
    </row>
    <row r="76" spans="1:33" ht="30" customHeight="1" thickBot="1">
      <c r="A76" s="173"/>
      <c r="B76" s="174"/>
      <c r="C76" s="175"/>
      <c r="D76" s="226" t="s">
        <v>46</v>
      </c>
      <c r="E76" s="227"/>
      <c r="F76" s="227"/>
      <c r="G76" s="227"/>
      <c r="H76" s="227"/>
      <c r="I76" s="227"/>
      <c r="J76" s="227"/>
      <c r="K76" s="227"/>
      <c r="L76" s="227"/>
      <c r="M76" s="191">
        <v>0.2959</v>
      </c>
      <c r="O76" s="192"/>
      <c r="P76" s="183"/>
      <c r="Q76" s="221">
        <f>ROUND(Q75*M76,2)</f>
        <v>238952.75</v>
      </c>
      <c r="R76" s="222"/>
      <c r="S76" s="222"/>
      <c r="T76" s="222"/>
      <c r="U76" s="222"/>
      <c r="V76" s="222"/>
      <c r="W76" s="222"/>
      <c r="X76" s="222"/>
      <c r="Y76" s="184">
        <f>ROUND(Y75*M76,2)</f>
        <v>238952.75</v>
      </c>
      <c r="Z76" s="193"/>
      <c r="AA76" s="23"/>
      <c r="AB76" s="29" t="e">
        <f>AB74*#REF!</f>
        <v>#REF!</v>
      </c>
      <c r="AC76" s="181" t="e">
        <f>AB76-Y76</f>
        <v>#REF!</v>
      </c>
    </row>
    <row r="77" spans="1:33" ht="30" customHeight="1" thickBot="1">
      <c r="A77" s="173"/>
      <c r="B77" s="174"/>
      <c r="C77" s="175"/>
      <c r="D77" s="228" t="s">
        <v>101</v>
      </c>
      <c r="E77" s="229"/>
      <c r="F77" s="230"/>
      <c r="G77" s="230"/>
      <c r="H77" s="230"/>
      <c r="I77" s="230"/>
      <c r="J77" s="230"/>
      <c r="K77" s="230"/>
      <c r="L77" s="230"/>
      <c r="M77" s="230"/>
      <c r="N77" s="230"/>
      <c r="O77" s="194"/>
      <c r="P77" s="183"/>
      <c r="Q77" s="223">
        <f>ROUND(Q76+Q75,2)</f>
        <v>1046498.39</v>
      </c>
      <c r="R77" s="224"/>
      <c r="S77" s="224"/>
      <c r="T77" s="224"/>
      <c r="U77" s="224"/>
      <c r="V77" s="224"/>
      <c r="W77" s="224"/>
      <c r="X77" s="224"/>
      <c r="Y77" s="195">
        <f>Y76+Y75</f>
        <v>1046498.3900000001</v>
      </c>
      <c r="Z77" s="196"/>
      <c r="AA77" s="23"/>
      <c r="AB77" s="29" t="e">
        <f>AB74+AB76</f>
        <v>#REF!</v>
      </c>
      <c r="AC77" s="181" t="e">
        <f>Y77-AB77</f>
        <v>#REF!</v>
      </c>
    </row>
    <row r="78" spans="1:33" ht="30" customHeight="1" thickBot="1">
      <c r="A78" s="173"/>
      <c r="B78" s="174"/>
      <c r="C78" s="175"/>
      <c r="D78" s="197"/>
      <c r="E78" s="197"/>
      <c r="F78" s="198"/>
      <c r="H78" s="199"/>
      <c r="I78" s="199"/>
      <c r="J78" s="199"/>
      <c r="K78" s="199"/>
      <c r="L78" s="199"/>
      <c r="M78" s="199"/>
      <c r="N78" s="200"/>
      <c r="O78" s="199"/>
      <c r="P78" s="179"/>
      <c r="Q78" s="178"/>
      <c r="R78" s="178"/>
      <c r="S78" s="178"/>
      <c r="T78" s="178"/>
      <c r="U78" s="178"/>
      <c r="V78" s="178"/>
      <c r="W78" s="178"/>
      <c r="X78" s="178"/>
      <c r="Y78" s="178"/>
      <c r="Z78" s="180"/>
      <c r="AA78" s="23"/>
    </row>
    <row r="79" spans="1:33" s="189" customFormat="1" ht="30" customHeight="1" thickBot="1">
      <c r="A79" s="173"/>
      <c r="B79" s="174"/>
      <c r="C79" s="175"/>
      <c r="D79" s="226" t="s">
        <v>102</v>
      </c>
      <c r="E79" s="227"/>
      <c r="F79" s="251"/>
      <c r="G79" s="251"/>
      <c r="H79" s="251"/>
      <c r="I79" s="251"/>
      <c r="J79" s="251"/>
      <c r="K79" s="251"/>
      <c r="L79" s="251"/>
      <c r="M79" s="251"/>
      <c r="N79" s="251"/>
      <c r="O79" s="194"/>
      <c r="P79" s="183"/>
      <c r="Q79" s="221">
        <f>ROUND(SUBTOTAL(9,X71:X73),2)</f>
        <v>66218.740000000005</v>
      </c>
      <c r="R79" s="222"/>
      <c r="S79" s="222"/>
      <c r="T79" s="222"/>
      <c r="U79" s="222"/>
      <c r="V79" s="222"/>
      <c r="W79" s="222"/>
      <c r="X79" s="225"/>
      <c r="Y79" s="184">
        <f>SUBTOTAL(9,Y71:Y73)</f>
        <v>66218.742480000001</v>
      </c>
      <c r="Z79" s="185">
        <f>SUBTOTAL(9,Z71:Z73)</f>
        <v>7.5785582470184923E-2</v>
      </c>
      <c r="AA79" s="186"/>
      <c r="AB79" s="201">
        <f>X73</f>
        <v>66218.742480000001</v>
      </c>
      <c r="AC79" s="188"/>
      <c r="AG79" s="190"/>
    </row>
    <row r="80" spans="1:33" ht="30" customHeight="1" thickBot="1">
      <c r="A80" s="173"/>
      <c r="B80" s="174"/>
      <c r="C80" s="175"/>
      <c r="D80" s="226" t="s">
        <v>46</v>
      </c>
      <c r="E80" s="227"/>
      <c r="F80" s="227"/>
      <c r="G80" s="227"/>
      <c r="H80" s="227"/>
      <c r="I80" s="227"/>
      <c r="J80" s="227"/>
      <c r="K80" s="227"/>
      <c r="L80" s="227"/>
      <c r="M80" s="191">
        <v>0.2959</v>
      </c>
      <c r="O80" s="192"/>
      <c r="P80" s="183"/>
      <c r="Q80" s="221">
        <f>ROUND(Q79*M80,2)</f>
        <v>19594.13</v>
      </c>
      <c r="R80" s="222"/>
      <c r="S80" s="222"/>
      <c r="T80" s="222"/>
      <c r="U80" s="222"/>
      <c r="V80" s="222"/>
      <c r="W80" s="222"/>
      <c r="X80" s="225"/>
      <c r="Y80" s="184">
        <f>ROUND(Y79*M80,2)</f>
        <v>19594.13</v>
      </c>
      <c r="Z80" s="193"/>
      <c r="AA80" s="23"/>
      <c r="AB80" s="187" t="e">
        <f>X73*#REF!</f>
        <v>#REF!</v>
      </c>
    </row>
    <row r="81" spans="1:36" ht="30" customHeight="1" thickBot="1">
      <c r="A81" s="173"/>
      <c r="B81" s="174"/>
      <c r="C81" s="175"/>
      <c r="D81" s="228" t="s">
        <v>102</v>
      </c>
      <c r="E81" s="229"/>
      <c r="F81" s="230"/>
      <c r="G81" s="230"/>
      <c r="H81" s="230"/>
      <c r="I81" s="230"/>
      <c r="J81" s="230"/>
      <c r="K81" s="230"/>
      <c r="L81" s="230"/>
      <c r="M81" s="230"/>
      <c r="N81" s="230"/>
      <c r="O81" s="194"/>
      <c r="P81" s="183"/>
      <c r="Q81" s="223">
        <f>ROUND(Q80+Q79,2)</f>
        <v>85812.87</v>
      </c>
      <c r="R81" s="224"/>
      <c r="S81" s="224"/>
      <c r="T81" s="224"/>
      <c r="U81" s="224"/>
      <c r="V81" s="224"/>
      <c r="W81" s="224"/>
      <c r="X81" s="252"/>
      <c r="Y81" s="195">
        <f>Y80+Y79</f>
        <v>85812.872480000005</v>
      </c>
      <c r="Z81" s="196"/>
      <c r="AA81" s="23"/>
      <c r="AB81" s="29" t="e">
        <f>AB79+AB80</f>
        <v>#REF!</v>
      </c>
    </row>
    <row r="82" spans="1:36" ht="30" customHeight="1" thickBot="1">
      <c r="A82" s="173"/>
      <c r="B82" s="174"/>
      <c r="C82" s="175"/>
      <c r="D82" s="197"/>
      <c r="E82" s="197"/>
      <c r="F82" s="198"/>
      <c r="H82" s="202"/>
      <c r="I82" s="202"/>
      <c r="J82" s="202"/>
      <c r="K82" s="202"/>
      <c r="L82" s="202"/>
      <c r="M82" s="202"/>
      <c r="N82" s="200"/>
      <c r="O82" s="199"/>
      <c r="P82" s="179"/>
      <c r="Q82" s="23"/>
      <c r="R82" s="23"/>
      <c r="S82" s="23"/>
      <c r="T82" s="23"/>
      <c r="U82" s="23"/>
      <c r="V82" s="178"/>
      <c r="W82" s="178"/>
      <c r="X82" s="178"/>
      <c r="Y82" s="178"/>
      <c r="Z82" s="180"/>
      <c r="AA82" s="23"/>
    </row>
    <row r="83" spans="1:36" s="189" customFormat="1" ht="30" customHeight="1" thickBot="1">
      <c r="A83" s="173"/>
      <c r="B83" s="174"/>
      <c r="C83" s="175"/>
      <c r="D83" s="228" t="s">
        <v>106</v>
      </c>
      <c r="E83" s="229"/>
      <c r="F83" s="230"/>
      <c r="G83" s="230"/>
      <c r="H83" s="230"/>
      <c r="I83" s="230"/>
      <c r="J83" s="230"/>
      <c r="K83" s="230"/>
      <c r="L83" s="230"/>
      <c r="M83" s="230"/>
      <c r="N83" s="230"/>
      <c r="O83" s="194"/>
      <c r="P83" s="183"/>
      <c r="Q83" s="221">
        <f>ROUND(Q75+Q79,2)</f>
        <v>873764.38</v>
      </c>
      <c r="R83" s="222"/>
      <c r="S83" s="222"/>
      <c r="T83" s="222"/>
      <c r="U83" s="222"/>
      <c r="V83" s="222"/>
      <c r="W83" s="222"/>
      <c r="X83" s="222"/>
      <c r="Y83" s="195">
        <f>Y75+Y79</f>
        <v>873764.38248000015</v>
      </c>
      <c r="Z83" s="185">
        <f>Z75+Z79</f>
        <v>1.0000000028382934</v>
      </c>
      <c r="AA83" s="186"/>
      <c r="AC83" s="188"/>
    </row>
    <row r="84" spans="1:36" ht="30" customHeight="1" thickBot="1">
      <c r="A84" s="173"/>
      <c r="B84" s="174"/>
      <c r="C84" s="175"/>
      <c r="D84" s="228" t="s">
        <v>47</v>
      </c>
      <c r="E84" s="229"/>
      <c r="F84" s="230"/>
      <c r="G84" s="230"/>
      <c r="H84" s="230"/>
      <c r="I84" s="230"/>
      <c r="J84" s="230"/>
      <c r="K84" s="230"/>
      <c r="L84" s="230"/>
      <c r="M84" s="230"/>
      <c r="N84" s="230"/>
      <c r="O84" s="194"/>
      <c r="P84" s="183"/>
      <c r="Q84" s="223">
        <f>ROUND(Q76+Q80,2)</f>
        <v>258546.88</v>
      </c>
      <c r="R84" s="224"/>
      <c r="S84" s="224"/>
      <c r="T84" s="224"/>
      <c r="U84" s="224"/>
      <c r="V84" s="224"/>
      <c r="W84" s="224"/>
      <c r="X84" s="224"/>
      <c r="Y84" s="195">
        <f>Y76+Y80</f>
        <v>258546.88</v>
      </c>
      <c r="Z84" s="193"/>
      <c r="AA84" s="23"/>
    </row>
    <row r="85" spans="1:36" ht="30" customHeight="1" thickBot="1">
      <c r="A85" s="173"/>
      <c r="B85" s="174"/>
      <c r="C85" s="175"/>
      <c r="D85" s="228" t="s">
        <v>4</v>
      </c>
      <c r="E85" s="229"/>
      <c r="F85" s="230"/>
      <c r="G85" s="230"/>
      <c r="H85" s="230"/>
      <c r="I85" s="230"/>
      <c r="J85" s="230"/>
      <c r="K85" s="230"/>
      <c r="L85" s="230"/>
      <c r="M85" s="230"/>
      <c r="N85" s="230"/>
      <c r="O85" s="194"/>
      <c r="P85" s="183"/>
      <c r="Q85" s="223">
        <f>ROUND(Q84+Q83,2)</f>
        <v>1132311.26</v>
      </c>
      <c r="R85" s="224"/>
      <c r="S85" s="224"/>
      <c r="T85" s="224"/>
      <c r="U85" s="224"/>
      <c r="V85" s="224"/>
      <c r="W85" s="224"/>
      <c r="X85" s="224"/>
      <c r="Y85" s="195">
        <f>Y84+Y83</f>
        <v>1132311.26248</v>
      </c>
      <c r="Z85" s="196"/>
      <c r="AA85" s="23"/>
      <c r="AB85" s="187" t="e">
        <f>AB81+AB77</f>
        <v>#REF!</v>
      </c>
      <c r="AC85" s="30" t="s">
        <v>74</v>
      </c>
      <c r="AG85" s="203"/>
      <c r="AH85" s="203"/>
      <c r="AI85" s="203"/>
      <c r="AJ85" s="203"/>
    </row>
    <row r="86" spans="1:36">
      <c r="A86" s="173"/>
      <c r="B86" s="174"/>
      <c r="C86" s="175"/>
      <c r="D86" s="23"/>
      <c r="E86" s="23"/>
      <c r="F86" s="186"/>
      <c r="H86" s="204"/>
      <c r="I86" s="204"/>
      <c r="J86" s="204"/>
      <c r="K86" s="204"/>
      <c r="L86" s="204"/>
      <c r="M86" s="204"/>
      <c r="N86" s="204"/>
      <c r="O86" s="204"/>
      <c r="P86" s="205"/>
      <c r="Q86" s="204"/>
      <c r="R86" s="204"/>
      <c r="S86" s="204"/>
      <c r="T86" s="204"/>
      <c r="U86" s="204"/>
      <c r="V86" s="204"/>
      <c r="W86" s="204"/>
      <c r="X86" s="204"/>
      <c r="Y86" s="204"/>
      <c r="Z86" s="206"/>
      <c r="AA86" s="23"/>
      <c r="AG86" s="203"/>
      <c r="AH86" s="203"/>
      <c r="AI86" s="203"/>
      <c r="AJ86" s="207"/>
    </row>
    <row r="87" spans="1:36">
      <c r="H87" s="208"/>
      <c r="I87" s="208"/>
      <c r="J87" s="208"/>
      <c r="K87" s="208"/>
      <c r="L87" s="208"/>
      <c r="M87" s="208"/>
      <c r="N87" s="208"/>
      <c r="O87" s="208"/>
      <c r="P87" s="209"/>
      <c r="Q87" s="210"/>
      <c r="R87" s="203"/>
      <c r="S87" s="203"/>
      <c r="T87" s="203"/>
      <c r="U87" s="203"/>
      <c r="V87" s="203"/>
      <c r="W87" s="203"/>
      <c r="X87" s="203"/>
      <c r="Y87" s="203"/>
      <c r="Z87" s="211"/>
      <c r="AG87" s="212"/>
      <c r="AH87" s="212"/>
      <c r="AI87" s="212"/>
      <c r="AJ87" s="203"/>
    </row>
    <row r="88" spans="1:36">
      <c r="Q88" s="213"/>
      <c r="R88" s="214"/>
      <c r="S88" s="214"/>
      <c r="T88" s="203"/>
      <c r="U88" s="203"/>
      <c r="V88" s="203"/>
      <c r="W88" s="203"/>
      <c r="X88" s="203">
        <f>Q85*G9</f>
        <v>0</v>
      </c>
      <c r="Y88" s="203"/>
    </row>
    <row r="89" spans="1:36" s="28" customFormat="1">
      <c r="A89" s="18"/>
      <c r="B89" s="19"/>
      <c r="C89" s="20"/>
      <c r="D89" s="21"/>
      <c r="E89" s="21"/>
      <c r="F89" s="22"/>
      <c r="G89" s="23"/>
      <c r="H89" s="24"/>
      <c r="I89" s="24"/>
      <c r="J89" s="24"/>
      <c r="K89" s="24"/>
      <c r="L89" s="24"/>
      <c r="M89" s="24"/>
      <c r="N89" s="24"/>
      <c r="O89" s="24"/>
      <c r="P89" s="209"/>
      <c r="Q89" s="210"/>
      <c r="R89" s="215"/>
      <c r="S89" s="215"/>
      <c r="T89" s="215"/>
      <c r="U89" s="215"/>
      <c r="V89" s="215"/>
      <c r="W89" s="215"/>
      <c r="X89" s="216">
        <f>Q85-X88</f>
        <v>1132311.26</v>
      </c>
      <c r="Y89" s="215"/>
      <c r="AA89" s="26"/>
      <c r="AB89" s="29"/>
      <c r="AC89" s="30"/>
      <c r="AD89" s="26"/>
    </row>
    <row r="90" spans="1:36" s="28" customFormat="1">
      <c r="A90" s="18"/>
      <c r="B90" s="19"/>
      <c r="C90" s="20"/>
      <c r="D90" s="21"/>
      <c r="E90" s="21"/>
      <c r="F90" s="22"/>
      <c r="G90" s="23"/>
      <c r="H90" s="24"/>
      <c r="I90" s="24"/>
      <c r="J90" s="24"/>
      <c r="K90" s="24"/>
      <c r="L90" s="24"/>
      <c r="M90" s="24"/>
      <c r="N90" s="24"/>
      <c r="O90" s="24"/>
      <c r="P90" s="209"/>
      <c r="Q90" s="250"/>
      <c r="R90" s="250"/>
      <c r="S90" s="250"/>
      <c r="T90" s="250"/>
      <c r="U90" s="250"/>
      <c r="V90" s="250"/>
      <c r="W90" s="250"/>
      <c r="X90" s="250"/>
      <c r="Y90" s="217"/>
      <c r="AA90" s="26"/>
      <c r="AB90" s="29"/>
      <c r="AC90" s="30"/>
      <c r="AD90" s="26"/>
    </row>
    <row r="91" spans="1:36" s="28" customFormat="1">
      <c r="A91" s="18"/>
      <c r="B91" s="19"/>
      <c r="C91" s="20"/>
      <c r="D91" s="21"/>
      <c r="E91" s="21"/>
      <c r="F91" s="22"/>
      <c r="G91" s="23"/>
      <c r="H91" s="24"/>
      <c r="I91" s="24"/>
      <c r="J91" s="24"/>
      <c r="K91" s="24"/>
      <c r="L91" s="24"/>
      <c r="M91" s="24"/>
      <c r="N91" s="24"/>
      <c r="O91" s="24"/>
      <c r="P91" s="25"/>
      <c r="Q91" s="218"/>
      <c r="R91" s="219"/>
      <c r="S91" s="219"/>
      <c r="T91" s="219"/>
      <c r="U91" s="219"/>
      <c r="V91" s="219"/>
      <c r="W91" s="219"/>
      <c r="X91" s="219"/>
      <c r="Y91" s="219"/>
      <c r="AA91" s="26"/>
      <c r="AB91" s="29"/>
      <c r="AC91" s="30"/>
      <c r="AD91" s="26"/>
    </row>
    <row r="92" spans="1:36" s="28" customFormat="1">
      <c r="A92" s="18"/>
      <c r="B92" s="19"/>
      <c r="C92" s="20"/>
      <c r="D92" s="21"/>
      <c r="E92" s="21"/>
      <c r="F92" s="22"/>
      <c r="G92" s="23"/>
      <c r="H92" s="24"/>
      <c r="I92" s="24"/>
      <c r="J92" s="24"/>
      <c r="K92" s="24"/>
      <c r="L92" s="24"/>
      <c r="M92" s="24"/>
      <c r="N92" s="25"/>
      <c r="O92" s="25"/>
      <c r="P92" s="220"/>
      <c r="Q92" s="219"/>
      <c r="R92" s="219"/>
      <c r="S92" s="219"/>
      <c r="T92" s="219"/>
      <c r="U92" s="219"/>
      <c r="V92" s="219"/>
      <c r="W92" s="219"/>
      <c r="Z92" s="26"/>
      <c r="AA92" s="29"/>
      <c r="AB92" s="30"/>
      <c r="AC92" s="26"/>
    </row>
    <row r="93" spans="1:36" s="28" customFormat="1">
      <c r="A93" s="18"/>
      <c r="B93" s="19"/>
      <c r="C93" s="20"/>
      <c r="D93" s="21"/>
      <c r="E93" s="21"/>
      <c r="F93" s="22"/>
      <c r="G93" s="23"/>
      <c r="H93" s="24"/>
      <c r="I93" s="24"/>
      <c r="J93" s="24"/>
      <c r="K93" s="24"/>
      <c r="L93" s="24"/>
      <c r="M93" s="24"/>
      <c r="N93" s="24"/>
      <c r="O93" s="24"/>
      <c r="P93" s="25"/>
      <c r="Q93" s="213"/>
      <c r="R93" s="26"/>
      <c r="S93" s="26"/>
      <c r="T93" s="26"/>
      <c r="U93" s="26"/>
      <c r="V93" s="26"/>
      <c r="W93" s="26"/>
      <c r="X93" s="26"/>
      <c r="Y93" s="26"/>
      <c r="AA93" s="26"/>
      <c r="AB93" s="29"/>
      <c r="AC93" s="30"/>
      <c r="AD93" s="26"/>
    </row>
    <row r="94" spans="1:36" s="28" customFormat="1">
      <c r="A94" s="18"/>
      <c r="B94" s="19"/>
      <c r="C94" s="20"/>
      <c r="D94" s="21"/>
      <c r="E94" s="21"/>
      <c r="F94" s="22"/>
      <c r="G94" s="23"/>
      <c r="H94" s="24"/>
      <c r="I94" s="24"/>
      <c r="J94" s="24"/>
      <c r="K94" s="24"/>
      <c r="L94" s="24"/>
      <c r="M94" s="24"/>
      <c r="N94" s="24"/>
      <c r="O94" s="24"/>
      <c r="P94" s="25"/>
      <c r="Q94" s="213"/>
      <c r="R94" s="26"/>
      <c r="S94" s="26"/>
      <c r="T94" s="26"/>
      <c r="U94" s="26"/>
      <c r="V94" s="26"/>
      <c r="W94" s="26"/>
      <c r="X94" s="26"/>
      <c r="Y94" s="26"/>
      <c r="AA94" s="26"/>
      <c r="AB94" s="29"/>
      <c r="AC94" s="30"/>
      <c r="AD94" s="26"/>
    </row>
    <row r="95" spans="1:36">
      <c r="Q95" s="213"/>
    </row>
    <row r="96" spans="1:36">
      <c r="Q96" s="213"/>
    </row>
    <row r="97" spans="1:29">
      <c r="Q97" s="213"/>
    </row>
    <row r="98" spans="1:29" ht="18">
      <c r="A98" s="26"/>
      <c r="B98" s="26"/>
      <c r="C98" s="26"/>
      <c r="D98" s="26"/>
      <c r="E98" s="26"/>
      <c r="F98" s="26"/>
      <c r="H98" s="26"/>
      <c r="I98" s="26"/>
      <c r="J98" s="26"/>
      <c r="K98" s="26"/>
      <c r="L98" s="26"/>
      <c r="M98" s="26"/>
      <c r="N98" s="26"/>
      <c r="O98" s="26"/>
      <c r="P98" s="26"/>
      <c r="Q98" s="213"/>
      <c r="Z98" s="26"/>
      <c r="AB98" s="197"/>
      <c r="AC98" s="26"/>
    </row>
    <row r="99" spans="1:29" ht="18">
      <c r="A99" s="26"/>
      <c r="B99" s="26"/>
      <c r="C99" s="26"/>
      <c r="D99" s="26"/>
      <c r="E99" s="26"/>
      <c r="F99" s="26"/>
      <c r="H99" s="26"/>
      <c r="I99" s="26"/>
      <c r="J99" s="26"/>
      <c r="K99" s="26"/>
      <c r="L99" s="26"/>
      <c r="M99" s="26"/>
      <c r="N99" s="26"/>
      <c r="O99" s="26"/>
      <c r="P99" s="26"/>
      <c r="Q99" s="213"/>
      <c r="Z99" s="26"/>
      <c r="AB99" s="197"/>
      <c r="AC99" s="26"/>
    </row>
    <row r="100" spans="1:29" ht="18">
      <c r="A100" s="26"/>
      <c r="B100" s="26"/>
      <c r="C100" s="26"/>
      <c r="D100" s="26"/>
      <c r="E100" s="26"/>
      <c r="F100" s="26"/>
      <c r="H100" s="26"/>
      <c r="I100" s="26"/>
      <c r="J100" s="26"/>
      <c r="K100" s="26"/>
      <c r="L100" s="26"/>
      <c r="M100" s="26"/>
      <c r="N100" s="26"/>
      <c r="O100" s="26"/>
      <c r="P100" s="26"/>
      <c r="Q100" s="213"/>
      <c r="Z100" s="26"/>
      <c r="AB100" s="197"/>
      <c r="AC100" s="26"/>
    </row>
    <row r="101" spans="1:29" ht="18">
      <c r="A101" s="26"/>
      <c r="B101" s="26"/>
      <c r="C101" s="26"/>
      <c r="D101" s="26"/>
      <c r="E101" s="26"/>
      <c r="F101" s="26"/>
      <c r="H101" s="26"/>
      <c r="I101" s="26"/>
      <c r="J101" s="26"/>
      <c r="K101" s="26"/>
      <c r="L101" s="26"/>
      <c r="M101" s="26"/>
      <c r="N101" s="26"/>
      <c r="O101" s="26"/>
      <c r="P101" s="26"/>
      <c r="Q101" s="213"/>
      <c r="Z101" s="26"/>
      <c r="AB101" s="197"/>
      <c r="AC101" s="26"/>
    </row>
    <row r="102" spans="1:29" ht="18">
      <c r="A102" s="26"/>
      <c r="B102" s="26"/>
      <c r="C102" s="26"/>
      <c r="D102" s="26"/>
      <c r="E102" s="26"/>
      <c r="F102" s="26"/>
      <c r="H102" s="26"/>
      <c r="I102" s="26"/>
      <c r="J102" s="26"/>
      <c r="K102" s="26"/>
      <c r="L102" s="26"/>
      <c r="M102" s="26"/>
      <c r="N102" s="26"/>
      <c r="O102" s="26"/>
      <c r="P102" s="26"/>
      <c r="Q102" s="213"/>
      <c r="Z102" s="26"/>
      <c r="AB102" s="197"/>
      <c r="AC102" s="26"/>
    </row>
    <row r="103" spans="1:29" ht="18">
      <c r="A103" s="26"/>
      <c r="B103" s="26"/>
      <c r="C103" s="26"/>
      <c r="D103" s="26"/>
      <c r="E103" s="26"/>
      <c r="F103" s="26"/>
      <c r="H103" s="26"/>
      <c r="I103" s="26"/>
      <c r="J103" s="26"/>
      <c r="K103" s="26"/>
      <c r="L103" s="26"/>
      <c r="M103" s="26"/>
      <c r="N103" s="26"/>
      <c r="O103" s="26"/>
      <c r="P103" s="26"/>
      <c r="Q103" s="213"/>
      <c r="Z103" s="26"/>
      <c r="AB103" s="197"/>
      <c r="AC103" s="26"/>
    </row>
    <row r="104" spans="1:29" ht="18">
      <c r="A104" s="26"/>
      <c r="B104" s="26"/>
      <c r="C104" s="26"/>
      <c r="D104" s="26"/>
      <c r="E104" s="26"/>
      <c r="F104" s="26"/>
      <c r="H104" s="26"/>
      <c r="I104" s="26"/>
      <c r="J104" s="26"/>
      <c r="K104" s="26"/>
      <c r="L104" s="26"/>
      <c r="M104" s="26"/>
      <c r="N104" s="26"/>
      <c r="O104" s="26"/>
      <c r="P104" s="26"/>
      <c r="Q104" s="213"/>
      <c r="Z104" s="26"/>
      <c r="AB104" s="197"/>
      <c r="AC104" s="26"/>
    </row>
    <row r="105" spans="1:29" ht="18">
      <c r="A105" s="26"/>
      <c r="B105" s="26"/>
      <c r="C105" s="26"/>
      <c r="D105" s="26"/>
      <c r="E105" s="26"/>
      <c r="F105" s="26"/>
      <c r="H105" s="26"/>
      <c r="I105" s="26"/>
      <c r="J105" s="26"/>
      <c r="K105" s="26"/>
      <c r="L105" s="26"/>
      <c r="M105" s="26"/>
      <c r="N105" s="26"/>
      <c r="O105" s="26"/>
      <c r="P105" s="26"/>
      <c r="Q105" s="213"/>
      <c r="Z105" s="26"/>
      <c r="AB105" s="197"/>
      <c r="AC105" s="26"/>
    </row>
    <row r="106" spans="1:29" ht="18">
      <c r="A106" s="26"/>
      <c r="B106" s="26"/>
      <c r="C106" s="26"/>
      <c r="D106" s="26"/>
      <c r="E106" s="26"/>
      <c r="F106" s="26"/>
      <c r="H106" s="26"/>
      <c r="I106" s="26"/>
      <c r="J106" s="26"/>
      <c r="K106" s="26"/>
      <c r="L106" s="26"/>
      <c r="M106" s="26"/>
      <c r="N106" s="26"/>
      <c r="O106" s="26"/>
      <c r="P106" s="26"/>
      <c r="Q106" s="213"/>
      <c r="Z106" s="26"/>
      <c r="AB106" s="197"/>
      <c r="AC106" s="26"/>
    </row>
    <row r="107" spans="1:29" ht="18">
      <c r="A107" s="26"/>
      <c r="B107" s="26"/>
      <c r="C107" s="26"/>
      <c r="D107" s="26"/>
      <c r="E107" s="26"/>
      <c r="F107" s="26"/>
      <c r="H107" s="26"/>
      <c r="I107" s="26"/>
      <c r="J107" s="26"/>
      <c r="K107" s="26"/>
      <c r="L107" s="26"/>
      <c r="M107" s="26"/>
      <c r="N107" s="26"/>
      <c r="O107" s="26"/>
      <c r="P107" s="26"/>
      <c r="Q107" s="213"/>
      <c r="Z107" s="26"/>
      <c r="AB107" s="197"/>
      <c r="AC107" s="26"/>
    </row>
    <row r="108" spans="1:29" ht="18">
      <c r="A108" s="26"/>
      <c r="B108" s="26"/>
      <c r="C108" s="26"/>
      <c r="D108" s="26"/>
      <c r="E108" s="26"/>
      <c r="F108" s="26"/>
      <c r="H108" s="26"/>
      <c r="I108" s="26"/>
      <c r="J108" s="26"/>
      <c r="K108" s="26"/>
      <c r="L108" s="26"/>
      <c r="M108" s="26"/>
      <c r="N108" s="26"/>
      <c r="O108" s="26"/>
      <c r="P108" s="26"/>
      <c r="Q108" s="213"/>
      <c r="Z108" s="26"/>
      <c r="AB108" s="197"/>
      <c r="AC108" s="26"/>
    </row>
    <row r="109" spans="1:29" ht="18">
      <c r="A109" s="26"/>
      <c r="B109" s="26"/>
      <c r="C109" s="26"/>
      <c r="D109" s="26"/>
      <c r="E109" s="26"/>
      <c r="F109" s="26"/>
      <c r="H109" s="26"/>
      <c r="I109" s="26"/>
      <c r="J109" s="26"/>
      <c r="K109" s="26"/>
      <c r="L109" s="26"/>
      <c r="M109" s="26"/>
      <c r="N109" s="26"/>
      <c r="O109" s="26"/>
      <c r="P109" s="26"/>
      <c r="Q109" s="213"/>
      <c r="Z109" s="26"/>
      <c r="AB109" s="197"/>
      <c r="AC109" s="26"/>
    </row>
    <row r="110" spans="1:29" ht="18">
      <c r="A110" s="26"/>
      <c r="B110" s="26"/>
      <c r="C110" s="26"/>
      <c r="D110" s="26"/>
      <c r="E110" s="26"/>
      <c r="F110" s="26"/>
      <c r="H110" s="26"/>
      <c r="I110" s="26"/>
      <c r="J110" s="26"/>
      <c r="K110" s="26"/>
      <c r="L110" s="26"/>
      <c r="M110" s="26"/>
      <c r="N110" s="26"/>
      <c r="O110" s="26"/>
      <c r="P110" s="26"/>
      <c r="Q110" s="213"/>
      <c r="Z110" s="26"/>
      <c r="AB110" s="197"/>
      <c r="AC110" s="26"/>
    </row>
    <row r="111" spans="1:29" ht="18">
      <c r="A111" s="26"/>
      <c r="B111" s="26"/>
      <c r="C111" s="26"/>
      <c r="D111" s="26"/>
      <c r="E111" s="26"/>
      <c r="F111" s="26"/>
      <c r="H111" s="26"/>
      <c r="I111" s="26"/>
      <c r="J111" s="26"/>
      <c r="K111" s="26"/>
      <c r="L111" s="26"/>
      <c r="M111" s="26"/>
      <c r="N111" s="26"/>
      <c r="O111" s="26"/>
      <c r="P111" s="26"/>
      <c r="Q111" s="213"/>
      <c r="Z111" s="26"/>
      <c r="AB111" s="197"/>
      <c r="AC111" s="26"/>
    </row>
    <row r="112" spans="1:29" ht="18">
      <c r="A112" s="26"/>
      <c r="B112" s="26"/>
      <c r="C112" s="26"/>
      <c r="D112" s="26"/>
      <c r="E112" s="26"/>
      <c r="F112" s="26"/>
      <c r="H112" s="26"/>
      <c r="I112" s="26"/>
      <c r="J112" s="26"/>
      <c r="K112" s="26"/>
      <c r="L112" s="26"/>
      <c r="M112" s="26"/>
      <c r="N112" s="26"/>
      <c r="O112" s="26"/>
      <c r="P112" s="26"/>
      <c r="Q112" s="213"/>
      <c r="Z112" s="26"/>
      <c r="AB112" s="197"/>
      <c r="AC112" s="26"/>
    </row>
    <row r="113" spans="1:29" ht="18">
      <c r="A113" s="26"/>
      <c r="B113" s="26"/>
      <c r="C113" s="26"/>
      <c r="D113" s="26"/>
      <c r="E113" s="26"/>
      <c r="F113" s="26"/>
      <c r="H113" s="26"/>
      <c r="I113" s="26"/>
      <c r="J113" s="26"/>
      <c r="K113" s="26"/>
      <c r="L113" s="26"/>
      <c r="M113" s="26"/>
      <c r="N113" s="26"/>
      <c r="O113" s="26"/>
      <c r="P113" s="26"/>
      <c r="Q113" s="213"/>
      <c r="Z113" s="26"/>
      <c r="AB113" s="197"/>
      <c r="AC113" s="26"/>
    </row>
    <row r="114" spans="1:29" ht="18">
      <c r="A114" s="26"/>
      <c r="B114" s="26"/>
      <c r="C114" s="26"/>
      <c r="D114" s="26"/>
      <c r="E114" s="26"/>
      <c r="F114" s="26"/>
      <c r="H114" s="26"/>
      <c r="I114" s="26"/>
      <c r="J114" s="26"/>
      <c r="K114" s="26"/>
      <c r="L114" s="26"/>
      <c r="M114" s="26"/>
      <c r="N114" s="26"/>
      <c r="O114" s="26"/>
      <c r="P114" s="26"/>
      <c r="Q114" s="213"/>
      <c r="Z114" s="26"/>
      <c r="AB114" s="197"/>
      <c r="AC114" s="26"/>
    </row>
    <row r="115" spans="1:29" ht="18">
      <c r="A115" s="26"/>
      <c r="B115" s="26"/>
      <c r="C115" s="26"/>
      <c r="D115" s="26"/>
      <c r="E115" s="26"/>
      <c r="F115" s="26"/>
      <c r="H115" s="26"/>
      <c r="I115" s="26"/>
      <c r="J115" s="26"/>
      <c r="K115" s="26"/>
      <c r="L115" s="26"/>
      <c r="M115" s="26"/>
      <c r="N115" s="26"/>
      <c r="O115" s="26"/>
      <c r="P115" s="26"/>
      <c r="Q115" s="213"/>
      <c r="Z115" s="26"/>
      <c r="AB115" s="197"/>
      <c r="AC115" s="26"/>
    </row>
    <row r="116" spans="1:29" ht="18">
      <c r="A116" s="26"/>
      <c r="B116" s="26"/>
      <c r="C116" s="26"/>
      <c r="D116" s="26"/>
      <c r="E116" s="26"/>
      <c r="F116" s="26"/>
      <c r="H116" s="26"/>
      <c r="I116" s="26"/>
      <c r="J116" s="26"/>
      <c r="K116" s="26"/>
      <c r="L116" s="26"/>
      <c r="M116" s="26"/>
      <c r="N116" s="26"/>
      <c r="O116" s="26"/>
      <c r="P116" s="26"/>
      <c r="Q116" s="213"/>
      <c r="Z116" s="26"/>
      <c r="AB116" s="197"/>
      <c r="AC116" s="26"/>
    </row>
    <row r="117" spans="1:29" ht="18">
      <c r="A117" s="26"/>
      <c r="B117" s="26"/>
      <c r="C117" s="26"/>
      <c r="D117" s="26"/>
      <c r="E117" s="26"/>
      <c r="F117" s="26"/>
      <c r="H117" s="26"/>
      <c r="I117" s="26"/>
      <c r="J117" s="26"/>
      <c r="K117" s="26"/>
      <c r="L117" s="26"/>
      <c r="M117" s="26"/>
      <c r="N117" s="26"/>
      <c r="O117" s="26"/>
      <c r="P117" s="26"/>
      <c r="Q117" s="213"/>
      <c r="Z117" s="26"/>
      <c r="AB117" s="197"/>
      <c r="AC117" s="26"/>
    </row>
    <row r="118" spans="1:29" ht="18">
      <c r="A118" s="26"/>
      <c r="B118" s="26"/>
      <c r="C118" s="26"/>
      <c r="D118" s="26"/>
      <c r="E118" s="26"/>
      <c r="F118" s="26"/>
      <c r="H118" s="26"/>
      <c r="I118" s="26"/>
      <c r="J118" s="26"/>
      <c r="K118" s="26"/>
      <c r="L118" s="26"/>
      <c r="M118" s="26"/>
      <c r="N118" s="26"/>
      <c r="O118" s="26"/>
      <c r="P118" s="26"/>
      <c r="Q118" s="213"/>
      <c r="Z118" s="26"/>
      <c r="AB118" s="197"/>
      <c r="AC118" s="26"/>
    </row>
    <row r="119" spans="1:29" ht="18">
      <c r="A119" s="26"/>
      <c r="B119" s="26"/>
      <c r="C119" s="26"/>
      <c r="D119" s="26"/>
      <c r="E119" s="26"/>
      <c r="F119" s="26"/>
      <c r="H119" s="26"/>
      <c r="I119" s="26"/>
      <c r="J119" s="26"/>
      <c r="K119" s="26"/>
      <c r="L119" s="26"/>
      <c r="M119" s="26"/>
      <c r="N119" s="26"/>
      <c r="O119" s="26"/>
      <c r="P119" s="26"/>
      <c r="Q119" s="213"/>
      <c r="Z119" s="26"/>
      <c r="AB119" s="197"/>
      <c r="AC119" s="26"/>
    </row>
    <row r="120" spans="1:29" ht="18">
      <c r="A120" s="26"/>
      <c r="B120" s="26"/>
      <c r="C120" s="26"/>
      <c r="D120" s="26"/>
      <c r="E120" s="26"/>
      <c r="F120" s="26"/>
      <c r="H120" s="26"/>
      <c r="I120" s="26"/>
      <c r="J120" s="26"/>
      <c r="K120" s="26"/>
      <c r="L120" s="26"/>
      <c r="M120" s="26"/>
      <c r="N120" s="26"/>
      <c r="O120" s="26"/>
      <c r="P120" s="26"/>
      <c r="Q120" s="213"/>
      <c r="Z120" s="26"/>
      <c r="AB120" s="197"/>
      <c r="AC120" s="26"/>
    </row>
    <row r="121" spans="1:29" ht="18">
      <c r="A121" s="26"/>
      <c r="B121" s="26"/>
      <c r="C121" s="26"/>
      <c r="D121" s="26"/>
      <c r="E121" s="26"/>
      <c r="F121" s="26"/>
      <c r="H121" s="26"/>
      <c r="I121" s="26"/>
      <c r="J121" s="26"/>
      <c r="K121" s="26"/>
      <c r="L121" s="26"/>
      <c r="M121" s="26"/>
      <c r="N121" s="26"/>
      <c r="O121" s="26"/>
      <c r="P121" s="26"/>
      <c r="Q121" s="213"/>
      <c r="Z121" s="26"/>
      <c r="AB121" s="197"/>
      <c r="AC121" s="26"/>
    </row>
    <row r="122" spans="1:29" ht="18">
      <c r="A122" s="26"/>
      <c r="B122" s="26"/>
      <c r="C122" s="26"/>
      <c r="D122" s="26"/>
      <c r="E122" s="26"/>
      <c r="F122" s="26"/>
      <c r="H122" s="26"/>
      <c r="I122" s="26"/>
      <c r="J122" s="26"/>
      <c r="K122" s="26"/>
      <c r="L122" s="26"/>
      <c r="M122" s="26"/>
      <c r="N122" s="26"/>
      <c r="O122" s="26"/>
      <c r="P122" s="26"/>
      <c r="Q122" s="213"/>
      <c r="Z122" s="26"/>
      <c r="AB122" s="197"/>
      <c r="AC122" s="26"/>
    </row>
    <row r="123" spans="1:29" ht="18">
      <c r="A123" s="26"/>
      <c r="B123" s="26"/>
      <c r="C123" s="26"/>
      <c r="D123" s="26"/>
      <c r="E123" s="26"/>
      <c r="F123" s="26"/>
      <c r="H123" s="26"/>
      <c r="I123" s="26"/>
      <c r="J123" s="26"/>
      <c r="K123" s="26"/>
      <c r="L123" s="26"/>
      <c r="M123" s="26"/>
      <c r="N123" s="26"/>
      <c r="O123" s="26"/>
      <c r="P123" s="26"/>
      <c r="Q123" s="213"/>
      <c r="Z123" s="26"/>
      <c r="AB123" s="197"/>
      <c r="AC123" s="26"/>
    </row>
    <row r="124" spans="1:29" ht="18">
      <c r="A124" s="26"/>
      <c r="B124" s="26"/>
      <c r="C124" s="26"/>
      <c r="D124" s="26"/>
      <c r="E124" s="26"/>
      <c r="F124" s="26"/>
      <c r="H124" s="26"/>
      <c r="I124" s="26"/>
      <c r="J124" s="26"/>
      <c r="K124" s="26"/>
      <c r="L124" s="26"/>
      <c r="M124" s="26"/>
      <c r="N124" s="26"/>
      <c r="O124" s="26"/>
      <c r="P124" s="26"/>
      <c r="Q124" s="213"/>
      <c r="Z124" s="26"/>
      <c r="AB124" s="197"/>
      <c r="AC124" s="26"/>
    </row>
    <row r="125" spans="1:29" ht="18">
      <c r="A125" s="26"/>
      <c r="B125" s="26"/>
      <c r="C125" s="26"/>
      <c r="D125" s="26"/>
      <c r="E125" s="26"/>
      <c r="F125" s="26"/>
      <c r="H125" s="26"/>
      <c r="I125" s="26"/>
      <c r="J125" s="26"/>
      <c r="K125" s="26"/>
      <c r="L125" s="26"/>
      <c r="M125" s="26"/>
      <c r="N125" s="26"/>
      <c r="O125" s="26"/>
      <c r="P125" s="26"/>
      <c r="Q125" s="213"/>
      <c r="Z125" s="26"/>
      <c r="AB125" s="197"/>
      <c r="AC125" s="26"/>
    </row>
    <row r="126" spans="1:29" ht="18">
      <c r="A126" s="26"/>
      <c r="B126" s="26"/>
      <c r="C126" s="26"/>
      <c r="D126" s="26"/>
      <c r="E126" s="26"/>
      <c r="F126" s="26"/>
      <c r="H126" s="26"/>
      <c r="I126" s="26"/>
      <c r="J126" s="26"/>
      <c r="K126" s="26"/>
      <c r="L126" s="26"/>
      <c r="M126" s="26"/>
      <c r="N126" s="26"/>
      <c r="O126" s="26"/>
      <c r="P126" s="26"/>
      <c r="Q126" s="213"/>
      <c r="Z126" s="26"/>
      <c r="AB126" s="197"/>
      <c r="AC126" s="26"/>
    </row>
    <row r="127" spans="1:29" ht="18">
      <c r="A127" s="26"/>
      <c r="B127" s="26"/>
      <c r="C127" s="26"/>
      <c r="D127" s="26"/>
      <c r="E127" s="26"/>
      <c r="F127" s="26"/>
      <c r="H127" s="26"/>
      <c r="I127" s="26"/>
      <c r="J127" s="26"/>
      <c r="K127" s="26"/>
      <c r="L127" s="26"/>
      <c r="M127" s="26"/>
      <c r="N127" s="26"/>
      <c r="O127" s="26"/>
      <c r="P127" s="26"/>
      <c r="Q127" s="213"/>
      <c r="Z127" s="26"/>
      <c r="AB127" s="197"/>
      <c r="AC127" s="26"/>
    </row>
    <row r="128" spans="1:29" ht="18">
      <c r="A128" s="26"/>
      <c r="B128" s="26"/>
      <c r="C128" s="26"/>
      <c r="D128" s="26"/>
      <c r="E128" s="26"/>
      <c r="F128" s="26"/>
      <c r="H128" s="26"/>
      <c r="I128" s="26"/>
      <c r="J128" s="26"/>
      <c r="K128" s="26"/>
      <c r="L128" s="26"/>
      <c r="M128" s="26"/>
      <c r="N128" s="26"/>
      <c r="O128" s="26"/>
      <c r="P128" s="26"/>
      <c r="Q128" s="213"/>
      <c r="Z128" s="26"/>
      <c r="AB128" s="197"/>
      <c r="AC128" s="26"/>
    </row>
    <row r="129" spans="1:29" ht="18">
      <c r="A129" s="26"/>
      <c r="B129" s="26"/>
      <c r="C129" s="26"/>
      <c r="D129" s="26"/>
      <c r="E129" s="26"/>
      <c r="F129" s="26"/>
      <c r="H129" s="26"/>
      <c r="I129" s="26"/>
      <c r="J129" s="26"/>
      <c r="K129" s="26"/>
      <c r="L129" s="26"/>
      <c r="M129" s="26"/>
      <c r="N129" s="26"/>
      <c r="O129" s="26"/>
      <c r="P129" s="26"/>
      <c r="Q129" s="213"/>
      <c r="Z129" s="26"/>
      <c r="AB129" s="197"/>
      <c r="AC129" s="26"/>
    </row>
    <row r="130" spans="1:29" ht="18">
      <c r="A130" s="26"/>
      <c r="B130" s="26"/>
      <c r="C130" s="26"/>
      <c r="D130" s="26"/>
      <c r="E130" s="26"/>
      <c r="F130" s="26"/>
      <c r="H130" s="26"/>
      <c r="I130" s="26"/>
      <c r="J130" s="26"/>
      <c r="K130" s="26"/>
      <c r="L130" s="26"/>
      <c r="M130" s="26"/>
      <c r="N130" s="26"/>
      <c r="O130" s="26"/>
      <c r="P130" s="26"/>
      <c r="Q130" s="213"/>
      <c r="Z130" s="26"/>
      <c r="AB130" s="197"/>
      <c r="AC130" s="26"/>
    </row>
    <row r="131" spans="1:29" ht="18">
      <c r="A131" s="26"/>
      <c r="B131" s="26"/>
      <c r="C131" s="26"/>
      <c r="D131" s="26"/>
      <c r="E131" s="26"/>
      <c r="F131" s="26"/>
      <c r="H131" s="26"/>
      <c r="I131" s="26"/>
      <c r="J131" s="26"/>
      <c r="K131" s="26"/>
      <c r="L131" s="26"/>
      <c r="M131" s="26"/>
      <c r="N131" s="26"/>
      <c r="O131" s="26"/>
      <c r="P131" s="26"/>
      <c r="Q131" s="213"/>
      <c r="Z131" s="26"/>
      <c r="AB131" s="197"/>
      <c r="AC131" s="26"/>
    </row>
    <row r="132" spans="1:29" ht="18">
      <c r="A132" s="26"/>
      <c r="B132" s="26"/>
      <c r="C132" s="26"/>
      <c r="D132" s="26"/>
      <c r="E132" s="26"/>
      <c r="F132" s="26"/>
      <c r="H132" s="26"/>
      <c r="I132" s="26"/>
      <c r="J132" s="26"/>
      <c r="K132" s="26"/>
      <c r="L132" s="26"/>
      <c r="M132" s="26"/>
      <c r="N132" s="26"/>
      <c r="O132" s="26"/>
      <c r="P132" s="26"/>
      <c r="Q132" s="213"/>
      <c r="Z132" s="26"/>
      <c r="AB132" s="197"/>
      <c r="AC132" s="26"/>
    </row>
    <row r="133" spans="1:29" ht="18">
      <c r="A133" s="26"/>
      <c r="B133" s="26"/>
      <c r="C133" s="26"/>
      <c r="D133" s="26"/>
      <c r="E133" s="26"/>
      <c r="F133" s="26"/>
      <c r="H133" s="26"/>
      <c r="I133" s="26"/>
      <c r="J133" s="26"/>
      <c r="K133" s="26"/>
      <c r="L133" s="26"/>
      <c r="M133" s="26"/>
      <c r="N133" s="26"/>
      <c r="O133" s="26"/>
      <c r="P133" s="26"/>
      <c r="Q133" s="213"/>
      <c r="Z133" s="26"/>
      <c r="AB133" s="197"/>
      <c r="AC133" s="26"/>
    </row>
    <row r="134" spans="1:29" ht="18">
      <c r="A134" s="26"/>
      <c r="B134" s="26"/>
      <c r="C134" s="26"/>
      <c r="D134" s="26"/>
      <c r="E134" s="26"/>
      <c r="F134" s="26"/>
      <c r="H134" s="26"/>
      <c r="I134" s="26"/>
      <c r="J134" s="26"/>
      <c r="K134" s="26"/>
      <c r="L134" s="26"/>
      <c r="M134" s="26"/>
      <c r="N134" s="26"/>
      <c r="O134" s="26"/>
      <c r="P134" s="26"/>
      <c r="Q134" s="213"/>
      <c r="Z134" s="26"/>
      <c r="AB134" s="197"/>
      <c r="AC134" s="26"/>
    </row>
    <row r="135" spans="1:29" ht="18">
      <c r="A135" s="26"/>
      <c r="B135" s="26"/>
      <c r="C135" s="26"/>
      <c r="D135" s="26"/>
      <c r="E135" s="26"/>
      <c r="F135" s="26"/>
      <c r="H135" s="26"/>
      <c r="I135" s="26"/>
      <c r="J135" s="26"/>
      <c r="K135" s="26"/>
      <c r="L135" s="26"/>
      <c r="M135" s="26"/>
      <c r="N135" s="26"/>
      <c r="O135" s="26"/>
      <c r="P135" s="26"/>
      <c r="Q135" s="213"/>
      <c r="Z135" s="26"/>
      <c r="AB135" s="197"/>
      <c r="AC135" s="26"/>
    </row>
    <row r="136" spans="1:29" ht="18">
      <c r="A136" s="26"/>
      <c r="B136" s="26"/>
      <c r="C136" s="26"/>
      <c r="D136" s="26"/>
      <c r="E136" s="26"/>
      <c r="F136" s="26"/>
      <c r="H136" s="26"/>
      <c r="I136" s="26"/>
      <c r="J136" s="26"/>
      <c r="K136" s="26"/>
      <c r="L136" s="26"/>
      <c r="M136" s="26"/>
      <c r="N136" s="26"/>
      <c r="O136" s="26"/>
      <c r="P136" s="26"/>
      <c r="Q136" s="213"/>
      <c r="Z136" s="26"/>
      <c r="AB136" s="197"/>
      <c r="AC136" s="26"/>
    </row>
    <row r="137" spans="1:29" ht="18">
      <c r="A137" s="26"/>
      <c r="B137" s="26"/>
      <c r="C137" s="26"/>
      <c r="D137" s="26"/>
      <c r="E137" s="26"/>
      <c r="F137" s="26"/>
      <c r="H137" s="26"/>
      <c r="I137" s="26"/>
      <c r="J137" s="26"/>
      <c r="K137" s="26"/>
      <c r="L137" s="26"/>
      <c r="M137" s="26"/>
      <c r="N137" s="26"/>
      <c r="O137" s="26"/>
      <c r="P137" s="26"/>
      <c r="Q137" s="213"/>
      <c r="Z137" s="26"/>
      <c r="AB137" s="197"/>
      <c r="AC137" s="26"/>
    </row>
    <row r="138" spans="1:29" ht="18">
      <c r="A138" s="26"/>
      <c r="B138" s="26"/>
      <c r="C138" s="26"/>
      <c r="D138" s="26"/>
      <c r="E138" s="26"/>
      <c r="F138" s="26"/>
      <c r="H138" s="26"/>
      <c r="I138" s="26"/>
      <c r="J138" s="26"/>
      <c r="K138" s="26"/>
      <c r="L138" s="26"/>
      <c r="M138" s="26"/>
      <c r="N138" s="26"/>
      <c r="O138" s="26"/>
      <c r="P138" s="26"/>
      <c r="Q138" s="213"/>
      <c r="Z138" s="26"/>
      <c r="AB138" s="197"/>
      <c r="AC138" s="26"/>
    </row>
    <row r="139" spans="1:29" ht="18">
      <c r="A139" s="26"/>
      <c r="B139" s="26"/>
      <c r="C139" s="26"/>
      <c r="D139" s="26"/>
      <c r="E139" s="26"/>
      <c r="F139" s="26"/>
      <c r="H139" s="26"/>
      <c r="I139" s="26"/>
      <c r="J139" s="26"/>
      <c r="K139" s="26"/>
      <c r="L139" s="26"/>
      <c r="M139" s="26"/>
      <c r="N139" s="26"/>
      <c r="O139" s="26"/>
      <c r="P139" s="26"/>
      <c r="Q139" s="213"/>
      <c r="Z139" s="26"/>
      <c r="AB139" s="197"/>
      <c r="AC139" s="26"/>
    </row>
    <row r="140" spans="1:29" ht="18">
      <c r="A140" s="26"/>
      <c r="B140" s="26"/>
      <c r="C140" s="26"/>
      <c r="D140" s="26"/>
      <c r="E140" s="26"/>
      <c r="F140" s="26"/>
      <c r="H140" s="26"/>
      <c r="I140" s="26"/>
      <c r="J140" s="26"/>
      <c r="K140" s="26"/>
      <c r="L140" s="26"/>
      <c r="M140" s="26"/>
      <c r="N140" s="26"/>
      <c r="O140" s="26"/>
      <c r="P140" s="26"/>
      <c r="Q140" s="213"/>
      <c r="Z140" s="26"/>
      <c r="AB140" s="197"/>
      <c r="AC140" s="26"/>
    </row>
    <row r="141" spans="1:29" ht="18">
      <c r="A141" s="26"/>
      <c r="B141" s="26"/>
      <c r="C141" s="26"/>
      <c r="D141" s="26"/>
      <c r="E141" s="26"/>
      <c r="F141" s="26"/>
      <c r="H141" s="26"/>
      <c r="I141" s="26"/>
      <c r="J141" s="26"/>
      <c r="K141" s="26"/>
      <c r="L141" s="26"/>
      <c r="M141" s="26"/>
      <c r="N141" s="26"/>
      <c r="O141" s="26"/>
      <c r="P141" s="26"/>
      <c r="Q141" s="213"/>
      <c r="Z141" s="26"/>
      <c r="AB141" s="197"/>
      <c r="AC141" s="26"/>
    </row>
    <row r="142" spans="1:29" ht="18">
      <c r="A142" s="26"/>
      <c r="B142" s="26"/>
      <c r="C142" s="26"/>
      <c r="D142" s="26"/>
      <c r="E142" s="26"/>
      <c r="F142" s="26"/>
      <c r="H142" s="26"/>
      <c r="I142" s="26"/>
      <c r="J142" s="26"/>
      <c r="K142" s="26"/>
      <c r="L142" s="26"/>
      <c r="M142" s="26"/>
      <c r="N142" s="26"/>
      <c r="O142" s="26"/>
      <c r="P142" s="26"/>
      <c r="Q142" s="213"/>
      <c r="Z142" s="26"/>
      <c r="AB142" s="197"/>
      <c r="AC142" s="26"/>
    </row>
    <row r="143" spans="1:29" ht="18">
      <c r="A143" s="26"/>
      <c r="B143" s="26"/>
      <c r="C143" s="26"/>
      <c r="D143" s="26"/>
      <c r="E143" s="26"/>
      <c r="F143" s="26"/>
      <c r="H143" s="26"/>
      <c r="I143" s="26"/>
      <c r="J143" s="26"/>
      <c r="K143" s="26"/>
      <c r="L143" s="26"/>
      <c r="M143" s="26"/>
      <c r="N143" s="26"/>
      <c r="O143" s="26"/>
      <c r="P143" s="26"/>
      <c r="Q143" s="213"/>
      <c r="Z143" s="26"/>
      <c r="AB143" s="197"/>
      <c r="AC143" s="26"/>
    </row>
    <row r="144" spans="1:29" ht="18">
      <c r="A144" s="26"/>
      <c r="B144" s="26"/>
      <c r="C144" s="26"/>
      <c r="D144" s="26"/>
      <c r="E144" s="26"/>
      <c r="F144" s="26"/>
      <c r="H144" s="26"/>
      <c r="I144" s="26"/>
      <c r="J144" s="26"/>
      <c r="K144" s="26"/>
      <c r="L144" s="26"/>
      <c r="M144" s="26"/>
      <c r="N144" s="26"/>
      <c r="O144" s="26"/>
      <c r="P144" s="26"/>
      <c r="Q144" s="213"/>
      <c r="Z144" s="26"/>
      <c r="AB144" s="197"/>
      <c r="AC144" s="26"/>
    </row>
    <row r="145" spans="1:29" ht="18">
      <c r="A145" s="26"/>
      <c r="B145" s="26"/>
      <c r="C145" s="26"/>
      <c r="D145" s="26"/>
      <c r="E145" s="26"/>
      <c r="F145" s="26"/>
      <c r="H145" s="26"/>
      <c r="I145" s="26"/>
      <c r="J145" s="26"/>
      <c r="K145" s="26"/>
      <c r="L145" s="26"/>
      <c r="M145" s="26"/>
      <c r="N145" s="26"/>
      <c r="O145" s="26"/>
      <c r="P145" s="26"/>
      <c r="Q145" s="213"/>
      <c r="Z145" s="26"/>
      <c r="AB145" s="197"/>
      <c r="AC145" s="26"/>
    </row>
    <row r="146" spans="1:29" ht="18">
      <c r="A146" s="26"/>
      <c r="B146" s="26"/>
      <c r="C146" s="26"/>
      <c r="D146" s="26"/>
      <c r="E146" s="26"/>
      <c r="F146" s="26"/>
      <c r="H146" s="26"/>
      <c r="I146" s="26"/>
      <c r="J146" s="26"/>
      <c r="K146" s="26"/>
      <c r="L146" s="26"/>
      <c r="M146" s="26"/>
      <c r="N146" s="26"/>
      <c r="O146" s="26"/>
      <c r="P146" s="26"/>
      <c r="Q146" s="213"/>
      <c r="Z146" s="26"/>
      <c r="AB146" s="197"/>
      <c r="AC146" s="26"/>
    </row>
    <row r="147" spans="1:29" ht="18">
      <c r="A147" s="26"/>
      <c r="B147" s="26"/>
      <c r="C147" s="26"/>
      <c r="D147" s="26"/>
      <c r="E147" s="26"/>
      <c r="F147" s="26"/>
      <c r="H147" s="26"/>
      <c r="I147" s="26"/>
      <c r="J147" s="26"/>
      <c r="K147" s="26"/>
      <c r="L147" s="26"/>
      <c r="M147" s="26"/>
      <c r="N147" s="26"/>
      <c r="O147" s="26"/>
      <c r="P147" s="26"/>
      <c r="Q147" s="213"/>
      <c r="Z147" s="26"/>
      <c r="AB147" s="197"/>
      <c r="AC147" s="26"/>
    </row>
    <row r="148" spans="1:29" ht="18">
      <c r="A148" s="26"/>
      <c r="B148" s="26"/>
      <c r="C148" s="26"/>
      <c r="D148" s="26"/>
      <c r="E148" s="26"/>
      <c r="F148" s="26"/>
      <c r="H148" s="26"/>
      <c r="I148" s="26"/>
      <c r="J148" s="26"/>
      <c r="K148" s="26"/>
      <c r="L148" s="26"/>
      <c r="M148" s="26"/>
      <c r="N148" s="26"/>
      <c r="O148" s="26"/>
      <c r="P148" s="26"/>
      <c r="Q148" s="213"/>
      <c r="Z148" s="26"/>
      <c r="AB148" s="197"/>
      <c r="AC148" s="26"/>
    </row>
    <row r="149" spans="1:29" ht="18">
      <c r="A149" s="26"/>
      <c r="B149" s="26"/>
      <c r="C149" s="26"/>
      <c r="D149" s="26"/>
      <c r="E149" s="26"/>
      <c r="F149" s="26"/>
      <c r="H149" s="26"/>
      <c r="I149" s="26"/>
      <c r="J149" s="26"/>
      <c r="K149" s="26"/>
      <c r="L149" s="26"/>
      <c r="M149" s="26"/>
      <c r="N149" s="26"/>
      <c r="O149" s="26"/>
      <c r="P149" s="26"/>
      <c r="Q149" s="213"/>
      <c r="Z149" s="26"/>
      <c r="AB149" s="197"/>
      <c r="AC149" s="26"/>
    </row>
    <row r="150" spans="1:29" ht="18">
      <c r="A150" s="26"/>
      <c r="B150" s="26"/>
      <c r="C150" s="26"/>
      <c r="D150" s="26"/>
      <c r="E150" s="26"/>
      <c r="F150" s="26"/>
      <c r="H150" s="26"/>
      <c r="I150" s="26"/>
      <c r="J150" s="26"/>
      <c r="K150" s="26"/>
      <c r="L150" s="26"/>
      <c r="M150" s="26"/>
      <c r="N150" s="26"/>
      <c r="O150" s="26"/>
      <c r="P150" s="26"/>
      <c r="Q150" s="213"/>
      <c r="Z150" s="26"/>
      <c r="AB150" s="197"/>
      <c r="AC150" s="26"/>
    </row>
    <row r="151" spans="1:29" ht="18">
      <c r="A151" s="26"/>
      <c r="B151" s="26"/>
      <c r="C151" s="26"/>
      <c r="D151" s="26"/>
      <c r="E151" s="26"/>
      <c r="F151" s="26"/>
      <c r="H151" s="26"/>
      <c r="I151" s="26"/>
      <c r="J151" s="26"/>
      <c r="K151" s="26"/>
      <c r="L151" s="26"/>
      <c r="M151" s="26"/>
      <c r="N151" s="26"/>
      <c r="O151" s="26"/>
      <c r="P151" s="26"/>
      <c r="Q151" s="213"/>
      <c r="Z151" s="26"/>
      <c r="AB151" s="197"/>
      <c r="AC151" s="26"/>
    </row>
    <row r="152" spans="1:29" ht="18">
      <c r="A152" s="26"/>
      <c r="B152" s="26"/>
      <c r="C152" s="26"/>
      <c r="D152" s="26"/>
      <c r="E152" s="26"/>
      <c r="F152" s="26"/>
      <c r="H152" s="26"/>
      <c r="I152" s="26"/>
      <c r="J152" s="26"/>
      <c r="K152" s="26"/>
      <c r="L152" s="26"/>
      <c r="M152" s="26"/>
      <c r="N152" s="26"/>
      <c r="O152" s="26"/>
      <c r="P152" s="26"/>
      <c r="Q152" s="213"/>
      <c r="Z152" s="26"/>
      <c r="AB152" s="197"/>
      <c r="AC152" s="26"/>
    </row>
    <row r="153" spans="1:29" ht="18">
      <c r="A153" s="26"/>
      <c r="B153" s="26"/>
      <c r="C153" s="26"/>
      <c r="D153" s="26"/>
      <c r="E153" s="26"/>
      <c r="F153" s="26"/>
      <c r="H153" s="26"/>
      <c r="I153" s="26"/>
      <c r="J153" s="26"/>
      <c r="K153" s="26"/>
      <c r="L153" s="26"/>
      <c r="M153" s="26"/>
      <c r="N153" s="26"/>
      <c r="O153" s="26"/>
      <c r="P153" s="26"/>
      <c r="Q153" s="213"/>
      <c r="Z153" s="26"/>
      <c r="AB153" s="197"/>
      <c r="AC153" s="26"/>
    </row>
    <row r="154" spans="1:29" ht="18">
      <c r="A154" s="26"/>
      <c r="B154" s="26"/>
      <c r="C154" s="26"/>
      <c r="D154" s="26"/>
      <c r="E154" s="26"/>
      <c r="F154" s="26"/>
      <c r="H154" s="26"/>
      <c r="I154" s="26"/>
      <c r="J154" s="26"/>
      <c r="K154" s="26"/>
      <c r="L154" s="26"/>
      <c r="M154" s="26"/>
      <c r="N154" s="26"/>
      <c r="O154" s="26"/>
      <c r="P154" s="26"/>
      <c r="Q154" s="213"/>
      <c r="Z154" s="26"/>
      <c r="AB154" s="197"/>
      <c r="AC154" s="26"/>
    </row>
    <row r="155" spans="1:29" ht="18">
      <c r="A155" s="26"/>
      <c r="B155" s="26"/>
      <c r="C155" s="26"/>
      <c r="D155" s="26"/>
      <c r="E155" s="26"/>
      <c r="F155" s="26"/>
      <c r="H155" s="26"/>
      <c r="I155" s="26"/>
      <c r="J155" s="26"/>
      <c r="K155" s="26"/>
      <c r="L155" s="26"/>
      <c r="M155" s="26"/>
      <c r="N155" s="26"/>
      <c r="O155" s="26"/>
      <c r="P155" s="26"/>
      <c r="Q155" s="213"/>
      <c r="Z155" s="26"/>
      <c r="AB155" s="197"/>
      <c r="AC155" s="26"/>
    </row>
    <row r="156" spans="1:29" ht="18">
      <c r="A156" s="26"/>
      <c r="B156" s="26"/>
      <c r="C156" s="26"/>
      <c r="D156" s="26"/>
      <c r="E156" s="26"/>
      <c r="F156" s="26"/>
      <c r="H156" s="26"/>
      <c r="I156" s="26"/>
      <c r="J156" s="26"/>
      <c r="K156" s="26"/>
      <c r="L156" s="26"/>
      <c r="M156" s="26"/>
      <c r="N156" s="26"/>
      <c r="O156" s="26"/>
      <c r="P156" s="26"/>
      <c r="Q156" s="213"/>
      <c r="Z156" s="26"/>
      <c r="AB156" s="197"/>
      <c r="AC156" s="26"/>
    </row>
    <row r="157" spans="1:29" ht="18">
      <c r="A157" s="26"/>
      <c r="B157" s="26"/>
      <c r="C157" s="26"/>
      <c r="D157" s="26"/>
      <c r="E157" s="26"/>
      <c r="F157" s="26"/>
      <c r="H157" s="26"/>
      <c r="I157" s="26"/>
      <c r="J157" s="26"/>
      <c r="K157" s="26"/>
      <c r="L157" s="26"/>
      <c r="M157" s="26"/>
      <c r="N157" s="26"/>
      <c r="O157" s="26"/>
      <c r="P157" s="26"/>
      <c r="Q157" s="213"/>
      <c r="Z157" s="26"/>
      <c r="AB157" s="197"/>
      <c r="AC157" s="26"/>
    </row>
    <row r="158" spans="1:29" ht="18">
      <c r="A158" s="26"/>
      <c r="B158" s="26"/>
      <c r="C158" s="26"/>
      <c r="D158" s="26"/>
      <c r="E158" s="26"/>
      <c r="F158" s="26"/>
      <c r="H158" s="26"/>
      <c r="I158" s="26"/>
      <c r="J158" s="26"/>
      <c r="K158" s="26"/>
      <c r="L158" s="26"/>
      <c r="M158" s="26"/>
      <c r="N158" s="26"/>
      <c r="O158" s="26"/>
      <c r="P158" s="26"/>
      <c r="Q158" s="213"/>
      <c r="Z158" s="26"/>
      <c r="AB158" s="197"/>
      <c r="AC158" s="26"/>
    </row>
    <row r="159" spans="1:29" ht="18">
      <c r="A159" s="26"/>
      <c r="B159" s="26"/>
      <c r="C159" s="26"/>
      <c r="D159" s="26"/>
      <c r="E159" s="26"/>
      <c r="F159" s="26"/>
      <c r="H159" s="26"/>
      <c r="I159" s="26"/>
      <c r="J159" s="26"/>
      <c r="K159" s="26"/>
      <c r="L159" s="26"/>
      <c r="M159" s="26"/>
      <c r="N159" s="26"/>
      <c r="O159" s="26"/>
      <c r="P159" s="26"/>
      <c r="Q159" s="213"/>
      <c r="Z159" s="26"/>
      <c r="AB159" s="197"/>
      <c r="AC159" s="26"/>
    </row>
    <row r="160" spans="1:29" ht="18">
      <c r="A160" s="26"/>
      <c r="B160" s="26"/>
      <c r="C160" s="26"/>
      <c r="D160" s="26"/>
      <c r="E160" s="26"/>
      <c r="F160" s="26"/>
      <c r="H160" s="26"/>
      <c r="I160" s="26"/>
      <c r="J160" s="26"/>
      <c r="K160" s="26"/>
      <c r="L160" s="26"/>
      <c r="M160" s="26"/>
      <c r="N160" s="26"/>
      <c r="O160" s="26"/>
      <c r="P160" s="26"/>
      <c r="Q160" s="213"/>
      <c r="Z160" s="26"/>
      <c r="AB160" s="197"/>
      <c r="AC160" s="26"/>
    </row>
    <row r="161" spans="1:29" ht="18">
      <c r="A161" s="26"/>
      <c r="B161" s="26"/>
      <c r="C161" s="26"/>
      <c r="D161" s="26"/>
      <c r="E161" s="26"/>
      <c r="F161" s="26"/>
      <c r="H161" s="26"/>
      <c r="I161" s="26"/>
      <c r="J161" s="26"/>
      <c r="K161" s="26"/>
      <c r="L161" s="26"/>
      <c r="M161" s="26"/>
      <c r="N161" s="26"/>
      <c r="O161" s="26"/>
      <c r="P161" s="26"/>
      <c r="Q161" s="213"/>
      <c r="Z161" s="26"/>
      <c r="AB161" s="197"/>
      <c r="AC161" s="26"/>
    </row>
    <row r="162" spans="1:29" ht="18">
      <c r="A162" s="26"/>
      <c r="B162" s="26"/>
      <c r="C162" s="26"/>
      <c r="D162" s="26"/>
      <c r="E162" s="26"/>
      <c r="F162" s="26"/>
      <c r="H162" s="26"/>
      <c r="I162" s="26"/>
      <c r="J162" s="26"/>
      <c r="K162" s="26"/>
      <c r="L162" s="26"/>
      <c r="M162" s="26"/>
      <c r="N162" s="26"/>
      <c r="O162" s="26"/>
      <c r="P162" s="26"/>
      <c r="Q162" s="213"/>
      <c r="Z162" s="26"/>
      <c r="AB162" s="197"/>
      <c r="AC162" s="26"/>
    </row>
    <row r="163" spans="1:29" ht="18">
      <c r="A163" s="26"/>
      <c r="B163" s="26"/>
      <c r="C163" s="26"/>
      <c r="D163" s="26"/>
      <c r="E163" s="26"/>
      <c r="F163" s="26"/>
      <c r="H163" s="26"/>
      <c r="I163" s="26"/>
      <c r="J163" s="26"/>
      <c r="K163" s="26"/>
      <c r="L163" s="26"/>
      <c r="M163" s="26"/>
      <c r="N163" s="26"/>
      <c r="O163" s="26"/>
      <c r="P163" s="26"/>
      <c r="Q163" s="213"/>
      <c r="Z163" s="26"/>
      <c r="AB163" s="197"/>
      <c r="AC163" s="26"/>
    </row>
    <row r="164" spans="1:29" ht="18">
      <c r="A164" s="26"/>
      <c r="B164" s="26"/>
      <c r="C164" s="26"/>
      <c r="D164" s="26"/>
      <c r="E164" s="26"/>
      <c r="F164" s="26"/>
      <c r="H164" s="26"/>
      <c r="I164" s="26"/>
      <c r="J164" s="26"/>
      <c r="K164" s="26"/>
      <c r="L164" s="26"/>
      <c r="M164" s="26"/>
      <c r="N164" s="26"/>
      <c r="O164" s="26"/>
      <c r="P164" s="26"/>
      <c r="Q164" s="213"/>
      <c r="Z164" s="26"/>
      <c r="AB164" s="197"/>
      <c r="AC164" s="26"/>
    </row>
    <row r="165" spans="1:29" ht="18">
      <c r="A165" s="26"/>
      <c r="B165" s="26"/>
      <c r="C165" s="26"/>
      <c r="D165" s="26"/>
      <c r="E165" s="26"/>
      <c r="F165" s="26"/>
      <c r="H165" s="26"/>
      <c r="I165" s="26"/>
      <c r="J165" s="26"/>
      <c r="K165" s="26"/>
      <c r="L165" s="26"/>
      <c r="M165" s="26"/>
      <c r="N165" s="26"/>
      <c r="O165" s="26"/>
      <c r="P165" s="26"/>
      <c r="Q165" s="213"/>
      <c r="Z165" s="26"/>
      <c r="AB165" s="197"/>
      <c r="AC165" s="26"/>
    </row>
    <row r="166" spans="1:29" ht="18">
      <c r="A166" s="26"/>
      <c r="B166" s="26"/>
      <c r="C166" s="26"/>
      <c r="D166" s="26"/>
      <c r="E166" s="26"/>
      <c r="F166" s="26"/>
      <c r="H166" s="26"/>
      <c r="I166" s="26"/>
      <c r="J166" s="26"/>
      <c r="K166" s="26"/>
      <c r="L166" s="26"/>
      <c r="M166" s="26"/>
      <c r="N166" s="26"/>
      <c r="O166" s="26"/>
      <c r="P166" s="26"/>
      <c r="Q166" s="213"/>
      <c r="Z166" s="26"/>
      <c r="AB166" s="197"/>
      <c r="AC166" s="26"/>
    </row>
    <row r="167" spans="1:29" ht="18">
      <c r="A167" s="26"/>
      <c r="B167" s="26"/>
      <c r="C167" s="26"/>
      <c r="D167" s="26"/>
      <c r="E167" s="26"/>
      <c r="F167" s="26"/>
      <c r="H167" s="26"/>
      <c r="I167" s="26"/>
      <c r="J167" s="26"/>
      <c r="K167" s="26"/>
      <c r="L167" s="26"/>
      <c r="M167" s="26"/>
      <c r="N167" s="26"/>
      <c r="O167" s="26"/>
      <c r="P167" s="26"/>
      <c r="Q167" s="213"/>
      <c r="Z167" s="26"/>
      <c r="AB167" s="197"/>
      <c r="AC167" s="26"/>
    </row>
    <row r="168" spans="1:29" ht="18">
      <c r="A168" s="26"/>
      <c r="B168" s="26"/>
      <c r="C168" s="26"/>
      <c r="D168" s="26"/>
      <c r="E168" s="26"/>
      <c r="F168" s="26"/>
      <c r="H168" s="26"/>
      <c r="I168" s="26"/>
      <c r="J168" s="26"/>
      <c r="K168" s="26"/>
      <c r="L168" s="26"/>
      <c r="M168" s="26"/>
      <c r="N168" s="26"/>
      <c r="O168" s="26"/>
      <c r="P168" s="26"/>
      <c r="Q168" s="213"/>
      <c r="Z168" s="26"/>
      <c r="AB168" s="197"/>
      <c r="AC168" s="26"/>
    </row>
    <row r="169" spans="1:29" ht="18">
      <c r="A169" s="26"/>
      <c r="B169" s="26"/>
      <c r="C169" s="26"/>
      <c r="D169" s="26"/>
      <c r="E169" s="26"/>
      <c r="F169" s="26"/>
      <c r="H169" s="26"/>
      <c r="I169" s="26"/>
      <c r="J169" s="26"/>
      <c r="K169" s="26"/>
      <c r="L169" s="26"/>
      <c r="M169" s="26"/>
      <c r="N169" s="26"/>
      <c r="O169" s="26"/>
      <c r="P169" s="26"/>
      <c r="Q169" s="213"/>
      <c r="Z169" s="26"/>
      <c r="AB169" s="197"/>
      <c r="AC169" s="26"/>
    </row>
    <row r="170" spans="1:29" ht="18">
      <c r="A170" s="26"/>
      <c r="B170" s="26"/>
      <c r="C170" s="26"/>
      <c r="D170" s="26"/>
      <c r="E170" s="26"/>
      <c r="F170" s="26"/>
      <c r="H170" s="26"/>
      <c r="I170" s="26"/>
      <c r="J170" s="26"/>
      <c r="K170" s="26"/>
      <c r="L170" s="26"/>
      <c r="M170" s="26"/>
      <c r="N170" s="26"/>
      <c r="O170" s="26"/>
      <c r="P170" s="26"/>
      <c r="Q170" s="213"/>
      <c r="Z170" s="26"/>
      <c r="AB170" s="197"/>
      <c r="AC170" s="26"/>
    </row>
    <row r="171" spans="1:29" ht="18">
      <c r="A171" s="26"/>
      <c r="B171" s="26"/>
      <c r="C171" s="26"/>
      <c r="D171" s="26"/>
      <c r="E171" s="26"/>
      <c r="F171" s="26"/>
      <c r="H171" s="26"/>
      <c r="I171" s="26"/>
      <c r="J171" s="26"/>
      <c r="K171" s="26"/>
      <c r="L171" s="26"/>
      <c r="M171" s="26"/>
      <c r="N171" s="26"/>
      <c r="O171" s="26"/>
      <c r="P171" s="26"/>
      <c r="Q171" s="213"/>
      <c r="Z171" s="26"/>
      <c r="AB171" s="197"/>
      <c r="AC171" s="26"/>
    </row>
    <row r="172" spans="1:29" ht="18">
      <c r="A172" s="26"/>
      <c r="B172" s="26"/>
      <c r="C172" s="26"/>
      <c r="D172" s="26"/>
      <c r="E172" s="26"/>
      <c r="F172" s="26"/>
      <c r="H172" s="26"/>
      <c r="I172" s="26"/>
      <c r="J172" s="26"/>
      <c r="K172" s="26"/>
      <c r="L172" s="26"/>
      <c r="M172" s="26"/>
      <c r="N172" s="26"/>
      <c r="O172" s="26"/>
      <c r="P172" s="26"/>
      <c r="Q172" s="213"/>
      <c r="Z172" s="26"/>
      <c r="AB172" s="197"/>
      <c r="AC172" s="26"/>
    </row>
    <row r="173" spans="1:29" ht="18">
      <c r="A173" s="26"/>
      <c r="B173" s="26"/>
      <c r="C173" s="26"/>
      <c r="D173" s="26"/>
      <c r="E173" s="26"/>
      <c r="F173" s="26"/>
      <c r="H173" s="26"/>
      <c r="I173" s="26"/>
      <c r="J173" s="26"/>
      <c r="K173" s="26"/>
      <c r="L173" s="26"/>
      <c r="M173" s="26"/>
      <c r="N173" s="26"/>
      <c r="O173" s="26"/>
      <c r="P173" s="26"/>
      <c r="Q173" s="213"/>
      <c r="Z173" s="26"/>
      <c r="AB173" s="197"/>
      <c r="AC173" s="26"/>
    </row>
    <row r="174" spans="1:29" ht="18">
      <c r="A174" s="26"/>
      <c r="B174" s="26"/>
      <c r="C174" s="26"/>
      <c r="D174" s="26"/>
      <c r="E174" s="26"/>
      <c r="F174" s="26"/>
      <c r="H174" s="26"/>
      <c r="I174" s="26"/>
      <c r="J174" s="26"/>
      <c r="K174" s="26"/>
      <c r="L174" s="26"/>
      <c r="M174" s="26"/>
      <c r="N174" s="26"/>
      <c r="O174" s="26"/>
      <c r="P174" s="26"/>
      <c r="Q174" s="213"/>
      <c r="Z174" s="26"/>
      <c r="AB174" s="197"/>
      <c r="AC174" s="26"/>
    </row>
    <row r="175" spans="1:29" ht="18">
      <c r="A175" s="26"/>
      <c r="B175" s="26"/>
      <c r="C175" s="26"/>
      <c r="D175" s="26"/>
      <c r="E175" s="26"/>
      <c r="F175" s="26"/>
      <c r="H175" s="26"/>
      <c r="I175" s="26"/>
      <c r="J175" s="26"/>
      <c r="K175" s="26"/>
      <c r="L175" s="26"/>
      <c r="M175" s="26"/>
      <c r="N175" s="26"/>
      <c r="O175" s="26"/>
      <c r="P175" s="26"/>
      <c r="Q175" s="213"/>
      <c r="Z175" s="26"/>
      <c r="AB175" s="197"/>
      <c r="AC175" s="26"/>
    </row>
    <row r="176" spans="1:29" ht="18">
      <c r="A176" s="26"/>
      <c r="B176" s="26"/>
      <c r="C176" s="26"/>
      <c r="D176" s="26"/>
      <c r="E176" s="26"/>
      <c r="F176" s="26"/>
      <c r="H176" s="26"/>
      <c r="I176" s="26"/>
      <c r="J176" s="26"/>
      <c r="K176" s="26"/>
      <c r="L176" s="26"/>
      <c r="M176" s="26"/>
      <c r="N176" s="26"/>
      <c r="O176" s="26"/>
      <c r="P176" s="26"/>
      <c r="Q176" s="213"/>
      <c r="Z176" s="26"/>
      <c r="AB176" s="197"/>
      <c r="AC176" s="26"/>
    </row>
    <row r="177" spans="1:29" ht="18">
      <c r="A177" s="26"/>
      <c r="B177" s="26"/>
      <c r="C177" s="26"/>
      <c r="D177" s="26"/>
      <c r="E177" s="26"/>
      <c r="F177" s="26"/>
      <c r="H177" s="26"/>
      <c r="I177" s="26"/>
      <c r="J177" s="26"/>
      <c r="K177" s="26"/>
      <c r="L177" s="26"/>
      <c r="M177" s="26"/>
      <c r="N177" s="26"/>
      <c r="O177" s="26"/>
      <c r="P177" s="26"/>
      <c r="Q177" s="213"/>
      <c r="Z177" s="26"/>
      <c r="AB177" s="197"/>
      <c r="AC177" s="26"/>
    </row>
    <row r="178" spans="1:29" ht="18">
      <c r="A178" s="26"/>
      <c r="B178" s="26"/>
      <c r="C178" s="26"/>
      <c r="D178" s="26"/>
      <c r="E178" s="26"/>
      <c r="F178" s="26"/>
      <c r="H178" s="26"/>
      <c r="I178" s="26"/>
      <c r="J178" s="26"/>
      <c r="K178" s="26"/>
      <c r="L178" s="26"/>
      <c r="M178" s="26"/>
      <c r="N178" s="26"/>
      <c r="O178" s="26"/>
      <c r="P178" s="26"/>
      <c r="Q178" s="213"/>
      <c r="Z178" s="26"/>
      <c r="AB178" s="197"/>
      <c r="AC178" s="26"/>
    </row>
    <row r="179" spans="1:29" ht="18">
      <c r="A179" s="26"/>
      <c r="B179" s="26"/>
      <c r="C179" s="26"/>
      <c r="D179" s="26"/>
      <c r="E179" s="26"/>
      <c r="F179" s="26"/>
      <c r="H179" s="26"/>
      <c r="I179" s="26"/>
      <c r="J179" s="26"/>
      <c r="K179" s="26"/>
      <c r="L179" s="26"/>
      <c r="M179" s="26"/>
      <c r="N179" s="26"/>
      <c r="O179" s="26"/>
      <c r="P179" s="26"/>
      <c r="Q179" s="213"/>
      <c r="Z179" s="26"/>
      <c r="AB179" s="197"/>
      <c r="AC179" s="26"/>
    </row>
    <row r="180" spans="1:29" ht="18">
      <c r="A180" s="26"/>
      <c r="B180" s="26"/>
      <c r="C180" s="26"/>
      <c r="D180" s="26"/>
      <c r="E180" s="26"/>
      <c r="F180" s="26"/>
      <c r="H180" s="26"/>
      <c r="I180" s="26"/>
      <c r="J180" s="26"/>
      <c r="K180" s="26"/>
      <c r="L180" s="26"/>
      <c r="M180" s="26"/>
      <c r="N180" s="26"/>
      <c r="O180" s="26"/>
      <c r="P180" s="26"/>
      <c r="Q180" s="213"/>
      <c r="Z180" s="26"/>
      <c r="AB180" s="197"/>
      <c r="AC180" s="26"/>
    </row>
    <row r="181" spans="1:29" ht="18">
      <c r="A181" s="26"/>
      <c r="B181" s="26"/>
      <c r="C181" s="26"/>
      <c r="D181" s="26"/>
      <c r="E181" s="26"/>
      <c r="F181" s="26"/>
      <c r="H181" s="26"/>
      <c r="I181" s="26"/>
      <c r="J181" s="26"/>
      <c r="K181" s="26"/>
      <c r="L181" s="26"/>
      <c r="M181" s="26"/>
      <c r="N181" s="26"/>
      <c r="O181" s="26"/>
      <c r="P181" s="26"/>
      <c r="Q181" s="213"/>
      <c r="Z181" s="26"/>
      <c r="AB181" s="197"/>
      <c r="AC181" s="26"/>
    </row>
    <row r="182" spans="1:29" ht="18">
      <c r="A182" s="26"/>
      <c r="B182" s="26"/>
      <c r="C182" s="26"/>
      <c r="D182" s="26"/>
      <c r="E182" s="26"/>
      <c r="F182" s="26"/>
      <c r="H182" s="26"/>
      <c r="I182" s="26"/>
      <c r="J182" s="26"/>
      <c r="K182" s="26"/>
      <c r="L182" s="26"/>
      <c r="M182" s="26"/>
      <c r="N182" s="26"/>
      <c r="O182" s="26"/>
      <c r="P182" s="26"/>
      <c r="Q182" s="213"/>
      <c r="Z182" s="26"/>
      <c r="AB182" s="197"/>
      <c r="AC182" s="26"/>
    </row>
    <row r="183" spans="1:29" ht="18">
      <c r="A183" s="26"/>
      <c r="B183" s="26"/>
      <c r="C183" s="26"/>
      <c r="D183" s="26"/>
      <c r="E183" s="26"/>
      <c r="F183" s="26"/>
      <c r="H183" s="26"/>
      <c r="I183" s="26"/>
      <c r="J183" s="26"/>
      <c r="K183" s="26"/>
      <c r="L183" s="26"/>
      <c r="M183" s="26"/>
      <c r="N183" s="26"/>
      <c r="O183" s="26"/>
      <c r="P183" s="26"/>
      <c r="Q183" s="213"/>
      <c r="Z183" s="26"/>
      <c r="AB183" s="197"/>
      <c r="AC183" s="26"/>
    </row>
    <row r="184" spans="1:29" ht="18">
      <c r="A184" s="26"/>
      <c r="B184" s="26"/>
      <c r="C184" s="26"/>
      <c r="D184" s="26"/>
      <c r="E184" s="26"/>
      <c r="F184" s="26"/>
      <c r="H184" s="26"/>
      <c r="I184" s="26"/>
      <c r="J184" s="26"/>
      <c r="K184" s="26"/>
      <c r="L184" s="26"/>
      <c r="M184" s="26"/>
      <c r="N184" s="26"/>
      <c r="O184" s="26"/>
      <c r="P184" s="26"/>
      <c r="Q184" s="213"/>
      <c r="Z184" s="26"/>
      <c r="AB184" s="197"/>
      <c r="AC184" s="26"/>
    </row>
    <row r="185" spans="1:29" ht="18">
      <c r="A185" s="26"/>
      <c r="B185" s="26"/>
      <c r="C185" s="26"/>
      <c r="D185" s="26"/>
      <c r="E185" s="26"/>
      <c r="F185" s="26"/>
      <c r="H185" s="26"/>
      <c r="I185" s="26"/>
      <c r="J185" s="26"/>
      <c r="K185" s="26"/>
      <c r="L185" s="26"/>
      <c r="M185" s="26"/>
      <c r="N185" s="26"/>
      <c r="O185" s="26"/>
      <c r="P185" s="26"/>
      <c r="Q185" s="213"/>
      <c r="Z185" s="26"/>
      <c r="AB185" s="197"/>
      <c r="AC185" s="26"/>
    </row>
    <row r="186" spans="1:29" ht="18">
      <c r="A186" s="26"/>
      <c r="B186" s="26"/>
      <c r="C186" s="26"/>
      <c r="D186" s="26"/>
      <c r="E186" s="26"/>
      <c r="F186" s="26"/>
      <c r="H186" s="26"/>
      <c r="I186" s="26"/>
      <c r="J186" s="26"/>
      <c r="K186" s="26"/>
      <c r="L186" s="26"/>
      <c r="M186" s="26"/>
      <c r="N186" s="26"/>
      <c r="O186" s="26"/>
      <c r="P186" s="26"/>
      <c r="Q186" s="213"/>
      <c r="Z186" s="26"/>
      <c r="AB186" s="197"/>
      <c r="AC186" s="26"/>
    </row>
    <row r="187" spans="1:29" ht="18">
      <c r="A187" s="26"/>
      <c r="B187" s="26"/>
      <c r="C187" s="26"/>
      <c r="D187" s="26"/>
      <c r="E187" s="26"/>
      <c r="F187" s="26"/>
      <c r="H187" s="26"/>
      <c r="I187" s="26"/>
      <c r="J187" s="26"/>
      <c r="K187" s="26"/>
      <c r="L187" s="26"/>
      <c r="M187" s="26"/>
      <c r="N187" s="26"/>
      <c r="O187" s="26"/>
      <c r="P187" s="26"/>
      <c r="Q187" s="213"/>
      <c r="Z187" s="26"/>
      <c r="AB187" s="197"/>
      <c r="AC187" s="26"/>
    </row>
    <row r="188" spans="1:29" ht="18">
      <c r="A188" s="26"/>
      <c r="B188" s="26"/>
      <c r="C188" s="26"/>
      <c r="D188" s="26"/>
      <c r="E188" s="26"/>
      <c r="F188" s="26"/>
      <c r="H188" s="26"/>
      <c r="I188" s="26"/>
      <c r="J188" s="26"/>
      <c r="K188" s="26"/>
      <c r="L188" s="26"/>
      <c r="M188" s="26"/>
      <c r="N188" s="26"/>
      <c r="O188" s="26"/>
      <c r="P188" s="26"/>
      <c r="Q188" s="213"/>
      <c r="Z188" s="26"/>
      <c r="AB188" s="197"/>
      <c r="AC188" s="26"/>
    </row>
    <row r="189" spans="1:29" ht="18">
      <c r="A189" s="26"/>
      <c r="B189" s="26"/>
      <c r="C189" s="26"/>
      <c r="D189" s="26"/>
      <c r="E189" s="26"/>
      <c r="F189" s="26"/>
      <c r="H189" s="26"/>
      <c r="I189" s="26"/>
      <c r="J189" s="26"/>
      <c r="K189" s="26"/>
      <c r="L189" s="26"/>
      <c r="M189" s="26"/>
      <c r="N189" s="26"/>
      <c r="O189" s="26"/>
      <c r="P189" s="26"/>
      <c r="Q189" s="213"/>
      <c r="Z189" s="26"/>
      <c r="AB189" s="197"/>
      <c r="AC189" s="26"/>
    </row>
    <row r="190" spans="1:29" ht="18">
      <c r="A190" s="26"/>
      <c r="B190" s="26"/>
      <c r="C190" s="26"/>
      <c r="D190" s="26"/>
      <c r="E190" s="26"/>
      <c r="F190" s="26"/>
      <c r="H190" s="26"/>
      <c r="I190" s="26"/>
      <c r="J190" s="26"/>
      <c r="K190" s="26"/>
      <c r="L190" s="26"/>
      <c r="M190" s="26"/>
      <c r="N190" s="26"/>
      <c r="O190" s="26"/>
      <c r="P190" s="26"/>
      <c r="Q190" s="213"/>
      <c r="Z190" s="26"/>
      <c r="AB190" s="197"/>
      <c r="AC190" s="26"/>
    </row>
    <row r="191" spans="1:29" ht="18">
      <c r="A191" s="26"/>
      <c r="B191" s="26"/>
      <c r="C191" s="26"/>
      <c r="D191" s="26"/>
      <c r="E191" s="26"/>
      <c r="F191" s="26"/>
      <c r="H191" s="26"/>
      <c r="I191" s="26"/>
      <c r="J191" s="26"/>
      <c r="K191" s="26"/>
      <c r="L191" s="26"/>
      <c r="M191" s="26"/>
      <c r="N191" s="26"/>
      <c r="O191" s="26"/>
      <c r="P191" s="26"/>
      <c r="Q191" s="213"/>
      <c r="Z191" s="26"/>
      <c r="AB191" s="197"/>
      <c r="AC191" s="26"/>
    </row>
    <row r="192" spans="1:29" ht="18">
      <c r="A192" s="26"/>
      <c r="B192" s="26"/>
      <c r="C192" s="26"/>
      <c r="D192" s="26"/>
      <c r="E192" s="26"/>
      <c r="F192" s="26"/>
      <c r="H192" s="26"/>
      <c r="I192" s="26"/>
      <c r="J192" s="26"/>
      <c r="K192" s="26"/>
      <c r="L192" s="26"/>
      <c r="M192" s="26"/>
      <c r="N192" s="26"/>
      <c r="O192" s="26"/>
      <c r="P192" s="26"/>
      <c r="Q192" s="213"/>
      <c r="Z192" s="26"/>
      <c r="AB192" s="197"/>
      <c r="AC192" s="26"/>
    </row>
    <row r="193" spans="1:29" ht="18">
      <c r="A193" s="26"/>
      <c r="B193" s="26"/>
      <c r="C193" s="26"/>
      <c r="D193" s="26"/>
      <c r="E193" s="26"/>
      <c r="F193" s="26"/>
      <c r="H193" s="26"/>
      <c r="I193" s="26"/>
      <c r="J193" s="26"/>
      <c r="K193" s="26"/>
      <c r="L193" s="26"/>
      <c r="M193" s="26"/>
      <c r="N193" s="26"/>
      <c r="O193" s="26"/>
      <c r="P193" s="26"/>
      <c r="Q193" s="213"/>
      <c r="Z193" s="26"/>
      <c r="AB193" s="197"/>
      <c r="AC193" s="26"/>
    </row>
    <row r="194" spans="1:29" ht="18">
      <c r="A194" s="26"/>
      <c r="B194" s="26"/>
      <c r="C194" s="26"/>
      <c r="D194" s="26"/>
      <c r="E194" s="26"/>
      <c r="F194" s="26"/>
      <c r="H194" s="26"/>
      <c r="I194" s="26"/>
      <c r="J194" s="26"/>
      <c r="K194" s="26"/>
      <c r="L194" s="26"/>
      <c r="M194" s="26"/>
      <c r="N194" s="26"/>
      <c r="O194" s="26"/>
      <c r="P194" s="26"/>
      <c r="Q194" s="213"/>
      <c r="Z194" s="26"/>
      <c r="AB194" s="197"/>
      <c r="AC194" s="26"/>
    </row>
    <row r="195" spans="1:29" ht="18">
      <c r="A195" s="26"/>
      <c r="B195" s="26"/>
      <c r="C195" s="26"/>
      <c r="D195" s="26"/>
      <c r="E195" s="26"/>
      <c r="F195" s="26"/>
      <c r="H195" s="26"/>
      <c r="I195" s="26"/>
      <c r="J195" s="26"/>
      <c r="K195" s="26"/>
      <c r="L195" s="26"/>
      <c r="M195" s="26"/>
      <c r="N195" s="26"/>
      <c r="O195" s="26"/>
      <c r="P195" s="26"/>
      <c r="Q195" s="213"/>
      <c r="Z195" s="26"/>
      <c r="AB195" s="197"/>
      <c r="AC195" s="26"/>
    </row>
    <row r="196" spans="1:29" ht="18">
      <c r="A196" s="26"/>
      <c r="B196" s="26"/>
      <c r="C196" s="26"/>
      <c r="D196" s="26"/>
      <c r="E196" s="26"/>
      <c r="F196" s="26"/>
      <c r="H196" s="26"/>
      <c r="I196" s="26"/>
      <c r="J196" s="26"/>
      <c r="K196" s="26"/>
      <c r="L196" s="26"/>
      <c r="M196" s="26"/>
      <c r="N196" s="26"/>
      <c r="O196" s="26"/>
      <c r="P196" s="26"/>
      <c r="Q196" s="213"/>
      <c r="Z196" s="26"/>
      <c r="AB196" s="197"/>
      <c r="AC196" s="26"/>
    </row>
    <row r="197" spans="1:29" ht="18">
      <c r="A197" s="26"/>
      <c r="B197" s="26"/>
      <c r="C197" s="26"/>
      <c r="D197" s="26"/>
      <c r="E197" s="26"/>
      <c r="F197" s="26"/>
      <c r="H197" s="26"/>
      <c r="I197" s="26"/>
      <c r="J197" s="26"/>
      <c r="K197" s="26"/>
      <c r="L197" s="26"/>
      <c r="M197" s="26"/>
      <c r="N197" s="26"/>
      <c r="O197" s="26"/>
      <c r="P197" s="26"/>
      <c r="Q197" s="213"/>
      <c r="Z197" s="26"/>
      <c r="AB197" s="197"/>
      <c r="AC197" s="26"/>
    </row>
    <row r="198" spans="1:29" ht="18">
      <c r="A198" s="26"/>
      <c r="B198" s="26"/>
      <c r="C198" s="26"/>
      <c r="D198" s="26"/>
      <c r="E198" s="26"/>
      <c r="F198" s="26"/>
      <c r="H198" s="26"/>
      <c r="I198" s="26"/>
      <c r="J198" s="26"/>
      <c r="K198" s="26"/>
      <c r="L198" s="26"/>
      <c r="M198" s="26"/>
      <c r="N198" s="26"/>
      <c r="O198" s="26"/>
      <c r="P198" s="26"/>
      <c r="Q198" s="213"/>
      <c r="Z198" s="26"/>
      <c r="AB198" s="197"/>
      <c r="AC198" s="26"/>
    </row>
    <row r="199" spans="1:29" ht="18">
      <c r="A199" s="26"/>
      <c r="B199" s="26"/>
      <c r="C199" s="26"/>
      <c r="D199" s="26"/>
      <c r="E199" s="26"/>
      <c r="F199" s="26"/>
      <c r="H199" s="26"/>
      <c r="I199" s="26"/>
      <c r="J199" s="26"/>
      <c r="K199" s="26"/>
      <c r="L199" s="26"/>
      <c r="M199" s="26"/>
      <c r="N199" s="26"/>
      <c r="O199" s="26"/>
      <c r="P199" s="26"/>
      <c r="Q199" s="213"/>
      <c r="Z199" s="26"/>
      <c r="AB199" s="197"/>
      <c r="AC199" s="26"/>
    </row>
    <row r="200" spans="1:29" ht="18">
      <c r="A200" s="26"/>
      <c r="B200" s="26"/>
      <c r="C200" s="26"/>
      <c r="D200" s="26"/>
      <c r="E200" s="26"/>
      <c r="F200" s="26"/>
      <c r="H200" s="26"/>
      <c r="I200" s="26"/>
      <c r="J200" s="26"/>
      <c r="K200" s="26"/>
      <c r="L200" s="26"/>
      <c r="M200" s="26"/>
      <c r="N200" s="26"/>
      <c r="O200" s="26"/>
      <c r="P200" s="26"/>
      <c r="Q200" s="213"/>
      <c r="Z200" s="26"/>
      <c r="AB200" s="197"/>
      <c r="AC200" s="26"/>
    </row>
    <row r="201" spans="1:29" ht="18">
      <c r="A201" s="26"/>
      <c r="B201" s="26"/>
      <c r="C201" s="26"/>
      <c r="D201" s="26"/>
      <c r="E201" s="26"/>
      <c r="F201" s="26"/>
      <c r="H201" s="26"/>
      <c r="I201" s="26"/>
      <c r="J201" s="26"/>
      <c r="K201" s="26"/>
      <c r="L201" s="26"/>
      <c r="M201" s="26"/>
      <c r="N201" s="26"/>
      <c r="O201" s="26"/>
      <c r="P201" s="26"/>
      <c r="Q201" s="213"/>
      <c r="Z201" s="26"/>
      <c r="AB201" s="197"/>
      <c r="AC201" s="26"/>
    </row>
    <row r="202" spans="1:29" ht="18">
      <c r="A202" s="26"/>
      <c r="B202" s="26"/>
      <c r="C202" s="26"/>
      <c r="D202" s="26"/>
      <c r="E202" s="26"/>
      <c r="F202" s="26"/>
      <c r="H202" s="26"/>
      <c r="I202" s="26"/>
      <c r="J202" s="26"/>
      <c r="K202" s="26"/>
      <c r="L202" s="26"/>
      <c r="M202" s="26"/>
      <c r="N202" s="26"/>
      <c r="O202" s="26"/>
      <c r="P202" s="26"/>
      <c r="Q202" s="213"/>
      <c r="Z202" s="26"/>
      <c r="AB202" s="197"/>
      <c r="AC202" s="26"/>
    </row>
    <row r="203" spans="1:29" ht="18">
      <c r="A203" s="26"/>
      <c r="B203" s="26"/>
      <c r="C203" s="26"/>
      <c r="D203" s="26"/>
      <c r="E203" s="26"/>
      <c r="F203" s="26"/>
      <c r="H203" s="26"/>
      <c r="I203" s="26"/>
      <c r="J203" s="26"/>
      <c r="K203" s="26"/>
      <c r="L203" s="26"/>
      <c r="M203" s="26"/>
      <c r="N203" s="26"/>
      <c r="O203" s="26"/>
      <c r="P203" s="26"/>
      <c r="Q203" s="213"/>
      <c r="Z203" s="26"/>
      <c r="AB203" s="197"/>
      <c r="AC203" s="26"/>
    </row>
    <row r="204" spans="1:29" ht="18">
      <c r="A204" s="26"/>
      <c r="B204" s="26"/>
      <c r="C204" s="26"/>
      <c r="D204" s="26"/>
      <c r="E204" s="26"/>
      <c r="F204" s="26"/>
      <c r="H204" s="26"/>
      <c r="I204" s="26"/>
      <c r="J204" s="26"/>
      <c r="K204" s="26"/>
      <c r="L204" s="26"/>
      <c r="M204" s="26"/>
      <c r="N204" s="26"/>
      <c r="O204" s="26"/>
      <c r="P204" s="26"/>
      <c r="Q204" s="213"/>
      <c r="Z204" s="26"/>
      <c r="AB204" s="197"/>
      <c r="AC204" s="26"/>
    </row>
    <row r="205" spans="1:29" ht="18">
      <c r="A205" s="26"/>
      <c r="B205" s="26"/>
      <c r="C205" s="26"/>
      <c r="D205" s="26"/>
      <c r="E205" s="26"/>
      <c r="F205" s="26"/>
      <c r="H205" s="26"/>
      <c r="I205" s="26"/>
      <c r="J205" s="26"/>
      <c r="K205" s="26"/>
      <c r="L205" s="26"/>
      <c r="M205" s="26"/>
      <c r="N205" s="26"/>
      <c r="O205" s="26"/>
      <c r="P205" s="26"/>
      <c r="Q205" s="213"/>
      <c r="Z205" s="26"/>
      <c r="AB205" s="197"/>
      <c r="AC205" s="26"/>
    </row>
    <row r="206" spans="1:29" ht="18">
      <c r="A206" s="26"/>
      <c r="B206" s="26"/>
      <c r="C206" s="26"/>
      <c r="D206" s="26"/>
      <c r="E206" s="26"/>
      <c r="F206" s="26"/>
      <c r="H206" s="26"/>
      <c r="I206" s="26"/>
      <c r="J206" s="26"/>
      <c r="K206" s="26"/>
      <c r="L206" s="26"/>
      <c r="M206" s="26"/>
      <c r="N206" s="26"/>
      <c r="O206" s="26"/>
      <c r="P206" s="26"/>
      <c r="Q206" s="213"/>
      <c r="Z206" s="26"/>
      <c r="AB206" s="197"/>
      <c r="AC206" s="26"/>
    </row>
    <row r="207" spans="1:29" ht="18">
      <c r="A207" s="26"/>
      <c r="B207" s="26"/>
      <c r="C207" s="26"/>
      <c r="D207" s="26"/>
      <c r="E207" s="26"/>
      <c r="F207" s="26"/>
      <c r="H207" s="26"/>
      <c r="I207" s="26"/>
      <c r="J207" s="26"/>
      <c r="K207" s="26"/>
      <c r="L207" s="26"/>
      <c r="M207" s="26"/>
      <c r="N207" s="26"/>
      <c r="O207" s="26"/>
      <c r="P207" s="26"/>
      <c r="Q207" s="213"/>
      <c r="Z207" s="26"/>
      <c r="AB207" s="197"/>
      <c r="AC207" s="26"/>
    </row>
    <row r="208" spans="1:29" ht="18">
      <c r="A208" s="26"/>
      <c r="B208" s="26"/>
      <c r="C208" s="26"/>
      <c r="D208" s="26"/>
      <c r="E208" s="26"/>
      <c r="F208" s="26"/>
      <c r="H208" s="26"/>
      <c r="I208" s="26"/>
      <c r="J208" s="26"/>
      <c r="K208" s="26"/>
      <c r="L208" s="26"/>
      <c r="M208" s="26"/>
      <c r="N208" s="26"/>
      <c r="O208" s="26"/>
      <c r="P208" s="26"/>
      <c r="Q208" s="213"/>
      <c r="Z208" s="26"/>
      <c r="AB208" s="197"/>
      <c r="AC208" s="26"/>
    </row>
    <row r="209" spans="1:29" ht="18">
      <c r="A209" s="26"/>
      <c r="B209" s="26"/>
      <c r="C209" s="26"/>
      <c r="D209" s="26"/>
      <c r="E209" s="26"/>
      <c r="F209" s="26"/>
      <c r="H209" s="26"/>
      <c r="I209" s="26"/>
      <c r="J209" s="26"/>
      <c r="K209" s="26"/>
      <c r="L209" s="26"/>
      <c r="M209" s="26"/>
      <c r="N209" s="26"/>
      <c r="O209" s="26"/>
      <c r="P209" s="26"/>
      <c r="Q209" s="213"/>
      <c r="Z209" s="26"/>
      <c r="AB209" s="197"/>
      <c r="AC209" s="26"/>
    </row>
    <row r="210" spans="1:29" ht="18">
      <c r="A210" s="26"/>
      <c r="B210" s="26"/>
      <c r="C210" s="26"/>
      <c r="D210" s="26"/>
      <c r="E210" s="26"/>
      <c r="F210" s="26"/>
      <c r="H210" s="26"/>
      <c r="I210" s="26"/>
      <c r="J210" s="26"/>
      <c r="K210" s="26"/>
      <c r="L210" s="26"/>
      <c r="M210" s="26"/>
      <c r="N210" s="26"/>
      <c r="O210" s="26"/>
      <c r="P210" s="26"/>
      <c r="Q210" s="213"/>
      <c r="Z210" s="26"/>
      <c r="AB210" s="197"/>
      <c r="AC210" s="26"/>
    </row>
    <row r="211" spans="1:29" ht="18">
      <c r="A211" s="26"/>
      <c r="B211" s="26"/>
      <c r="C211" s="26"/>
      <c r="D211" s="26"/>
      <c r="E211" s="26"/>
      <c r="F211" s="26"/>
      <c r="H211" s="26"/>
      <c r="I211" s="26"/>
      <c r="J211" s="26"/>
      <c r="K211" s="26"/>
      <c r="L211" s="26"/>
      <c r="M211" s="26"/>
      <c r="N211" s="26"/>
      <c r="O211" s="26"/>
      <c r="P211" s="26"/>
      <c r="Q211" s="213"/>
      <c r="Z211" s="26"/>
      <c r="AB211" s="197"/>
      <c r="AC211" s="26"/>
    </row>
  </sheetData>
  <sheetProtection password="D4BA" sheet="1" objects="1" scenarios="1"/>
  <protectedRanges>
    <protectedRange sqref="G11" name="DESCONTO"/>
    <protectedRange sqref="G9" name="DESCONTO_1"/>
  </protectedRanges>
  <mergeCells count="33">
    <mergeCell ref="Q90:X90"/>
    <mergeCell ref="D81:N81"/>
    <mergeCell ref="D83:N83"/>
    <mergeCell ref="D84:N84"/>
    <mergeCell ref="D79:N79"/>
    <mergeCell ref="D80:L80"/>
    <mergeCell ref="D85:N85"/>
    <mergeCell ref="Q80:X80"/>
    <mergeCell ref="Q81:X81"/>
    <mergeCell ref="Q83:X83"/>
    <mergeCell ref="Q84:X84"/>
    <mergeCell ref="Q85:X85"/>
    <mergeCell ref="D3:W3"/>
    <mergeCell ref="D4:W4"/>
    <mergeCell ref="D5:W5"/>
    <mergeCell ref="D13:D14"/>
    <mergeCell ref="E13:E14"/>
    <mergeCell ref="F13:F14"/>
    <mergeCell ref="G13:G14"/>
    <mergeCell ref="Q13:Z13"/>
    <mergeCell ref="X6:Z6"/>
    <mergeCell ref="D7:Z7"/>
    <mergeCell ref="D6:W6"/>
    <mergeCell ref="D11:F11"/>
    <mergeCell ref="H13:O13"/>
    <mergeCell ref="D9:F9"/>
    <mergeCell ref="Q75:X75"/>
    <mergeCell ref="Q76:X76"/>
    <mergeCell ref="Q77:X77"/>
    <mergeCell ref="Q79:X79"/>
    <mergeCell ref="D75:N75"/>
    <mergeCell ref="D76:L76"/>
    <mergeCell ref="D77:N77"/>
  </mergeCells>
  <dataValidations disablePrompts="1" count="1">
    <dataValidation type="decimal" allowBlank="1" showInputMessage="1" showErrorMessage="1" errorTitle="BDI" error="O valor deverá estar contido entre 0,00% e 30,00%." promptTitle="BDI" prompt="O valor deverá estar contido entre 0,00% e 30,00%." sqref="O80 O76">
      <formula1>0</formula1>
      <formula2>0.3</formula2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8" scale="40" fitToHeight="3" orientation="landscape" r:id="rId1"/>
  <rowBreaks count="2" manualBreakCount="2">
    <brk id="44" max="25" man="1"/>
    <brk id="67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PLAN_SPO_GERAL</vt:lpstr>
      <vt:lpstr>PLAN_SPO_GERAL!Area_de_impressao</vt:lpstr>
      <vt:lpstr>PLAN_SPO_GERAL!Titulos_de_impressao</vt:lpstr>
    </vt:vector>
  </TitlesOfParts>
  <Company>Wal-Mart Stores,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jlpasco</dc:creator>
  <cp:lastModifiedBy>Cintia Maria Heckmann</cp:lastModifiedBy>
  <cp:lastPrinted>2022-09-23T14:51:48Z</cp:lastPrinted>
  <dcterms:created xsi:type="dcterms:W3CDTF">2007-02-13T19:10:14Z</dcterms:created>
  <dcterms:modified xsi:type="dcterms:W3CDTF">2022-09-23T14:52:15Z</dcterms:modified>
</cp:coreProperties>
</file>